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How to use" sheetId="1" state="visible" r:id="rId1"/>
    <sheet name="Settlement" sheetId="2" state="visible" r:id="rId2"/>
    <sheet name="Run log" sheetId="3" state="visible" r:id="rId3"/>
  </sheets>
  <definedNames>
    <definedName name="_xlnm.Print_Area" localSheetId="1">'Settlement'!$A$1:$K$86</definedName>
  </definedNames>
  <calcPr calcId="124519" fullCalcOnLoad="1"/>
</workbook>
</file>

<file path=xl/styles.xml><?xml version="1.0" encoding="utf-8"?>
<styleSheet xmlns="http://schemas.openxmlformats.org/spreadsheetml/2006/main">
  <numFmts count="5">
    <numFmt numFmtId="164" formatCode="yyyy-mm-dd"/>
    <numFmt numFmtId="165" formatCode="ddd d mmm yyyy"/>
    <numFmt numFmtId="166" formatCode="0.0%"/>
    <numFmt numFmtId="167" formatCode="ddd d mmm"/>
    <numFmt numFmtId="168" formatCode="d mmm yyyy"/>
  </numFmts>
  <fonts count="6">
    <font>
      <name val="Calibri"/>
      <family val="2"/>
      <color theme="1"/>
      <sz val="11"/>
      <scheme val="minor"/>
    </font>
    <font>
      <b val="1"/>
      <sz val="14"/>
    </font>
    <font>
      <b val="1"/>
    </font>
    <font>
      <i val="1"/>
      <color rgb="006B7280"/>
      <sz val="9"/>
    </font>
    <font>
      <b val="1"/>
      <color rgb="00FFFFFF"/>
    </font>
    <font/>
  </fonts>
  <fills count="7">
    <fill>
      <patternFill/>
    </fill>
    <fill>
      <patternFill patternType="gray125"/>
    </fill>
    <fill>
      <patternFill patternType="solid">
        <fgColor rgb="00FEF3C7"/>
      </patternFill>
    </fill>
    <fill>
      <patternFill patternType="solid">
        <fgColor rgb="00F3F4F6"/>
      </patternFill>
    </fill>
    <fill>
      <patternFill patternType="solid">
        <fgColor rgb="00DBEAFE"/>
      </patternFill>
    </fill>
    <fill>
      <patternFill patternType="solid">
        <fgColor rgb="00E5E7EB"/>
      </patternFill>
    </fill>
    <fill>
      <patternFill patternType="solid">
        <fgColor rgb="001F2937"/>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0" fillId="3" borderId="0" pivotButton="0" quotePrefix="0" xfId="0"/>
    <xf numFmtId="0" fontId="0" fillId="4" borderId="0" pivotButton="0" quotePrefix="0" xfId="0"/>
    <xf numFmtId="0" fontId="0" fillId="0" borderId="0" applyAlignment="1" pivotButton="0" quotePrefix="0" xfId="0">
      <alignment vertical="top"/>
    </xf>
    <xf numFmtId="0" fontId="3" fillId="0" borderId="0" pivotButton="0" quotePrefix="0" xfId="0"/>
    <xf numFmtId="0" fontId="2" fillId="5" borderId="0" pivotButton="0" quotePrefix="0" xfId="0"/>
    <xf numFmtId="0" fontId="0" fillId="5" borderId="0" pivotButton="0" quotePrefix="0" xfId="0"/>
    <xf numFmtId="0" fontId="0" fillId="2" borderId="1" pivotButton="0" quotePrefix="0" xfId="0"/>
    <xf numFmtId="0" fontId="0" fillId="0" borderId="4" pivotButton="0" quotePrefix="0" xfId="0"/>
    <xf numFmtId="0" fontId="0" fillId="0" borderId="5" pivotButton="0" quotePrefix="0" xfId="0"/>
    <xf numFmtId="165" fontId="0" fillId="2" borderId="1" pivotButton="0" quotePrefix="0" xfId="0"/>
    <xf numFmtId="166" fontId="0" fillId="2" borderId="1" pivotButton="0" quotePrefix="0" xfId="0"/>
    <xf numFmtId="0" fontId="0" fillId="2" borderId="1" applyAlignment="1" pivotButton="0" quotePrefix="0" xfId="0">
      <alignment horizontal="center" vertical="center"/>
    </xf>
    <xf numFmtId="0" fontId="4" fillId="6" borderId="1" applyAlignment="1" pivotButton="0" quotePrefix="0" xfId="0">
      <alignment vertical="center" wrapText="1"/>
    </xf>
    <xf numFmtId="167" fontId="0" fillId="3" borderId="1" pivotButton="0" quotePrefix="0" xfId="0"/>
    <xf numFmtId="3" fontId="0" fillId="2" borderId="1" pivotButton="0" quotePrefix="0" xfId="0"/>
    <xf numFmtId="4" fontId="0" fillId="2" borderId="1" pivotButton="0" quotePrefix="0" xfId="0"/>
    <xf numFmtId="3" fontId="0" fillId="3" borderId="1" pivotButton="0" quotePrefix="0" xfId="0"/>
    <xf numFmtId="4" fontId="0" fillId="3" borderId="1" pivotButton="0" quotePrefix="0" xfId="0"/>
    <xf numFmtId="3" fontId="2" fillId="4" borderId="1" pivotButton="0" quotePrefix="0" xfId="0"/>
    <xf numFmtId="4" fontId="2" fillId="4" borderId="1" pivotButton="0" quotePrefix="0" xfId="0"/>
    <xf numFmtId="0" fontId="5" fillId="0" borderId="0" pivotButton="0" quotePrefix="0" xfId="0"/>
    <xf numFmtId="166" fontId="0" fillId="3" borderId="1" pivotButton="0" quotePrefix="0" xfId="0"/>
    <xf numFmtId="0" fontId="0" fillId="3" borderId="1" pivotButton="0" quotePrefix="0" xfId="0"/>
    <xf numFmtId="0" fontId="0" fillId="2" borderId="1" applyAlignment="1" pivotButton="0" quotePrefix="0" xfId="0">
      <alignment vertical="top" wrapText="1"/>
    </xf>
    <xf numFmtId="0" fontId="0" fillId="0" borderId="1" pivotButton="0" quotePrefix="0" xfId="0"/>
    <xf numFmtId="168" fontId="0" fillId="2" borderId="1" pivotButton="0" quotePrefix="0" xfId="0"/>
    <xf numFmtId="166" fontId="2"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showGridLines="0" workbookViewId="0">
      <selection activeCell="A1" sqref="A1"/>
    </sheetView>
  </sheetViews>
  <sheetFormatPr baseColWidth="8" defaultRowHeight="15"/>
  <cols>
    <col width="4" customWidth="1" min="1" max="1"/>
    <col width="110" customWidth="1" min="2" max="2"/>
  </cols>
  <sheetData>
    <row r="1">
      <c r="A1" s="1" t="inlineStr">
        <is>
          <t>Film settlement sheet: how to use</t>
        </is>
      </c>
    </row>
    <row r="2" ht="48" customHeight="1">
      <c r="A2" s="2" t="inlineStr">
        <is>
          <t>One settlement per title per week. Enter admissions and gross box office by day and screen, the tax rate and the rental terms from the booking confirmation. The sheet works out net box office, the rental due under your terms, any minimum guarantee, credits and adjustments, and the amount to pay the distributor. No macros.</t>
        </is>
      </c>
    </row>
    <row r="4">
      <c r="A4" s="3" t="inlineStr">
        <is>
          <t>Colour key</t>
        </is>
      </c>
    </row>
    <row r="5">
      <c r="A5" s="4" t="n"/>
      <c r="B5" t="inlineStr">
        <is>
          <t>Yellow: type here. Replace the example values with your own.</t>
        </is>
      </c>
    </row>
    <row r="6">
      <c r="A6" s="5" t="n"/>
      <c r="B6" t="inlineStr">
        <is>
          <t>Grey: calculated. Do not overwrite; the formulas live here.</t>
        </is>
      </c>
    </row>
    <row r="7">
      <c r="A7" s="6" t="n"/>
      <c r="B7" t="inlineStr">
        <is>
          <t>Blue: totals and results.</t>
        </is>
      </c>
    </row>
    <row r="9">
      <c r="A9" s="3" t="inlineStr">
        <is>
          <t>Steps</t>
        </is>
      </c>
    </row>
    <row r="10" ht="30" customHeight="1">
      <c r="A10" s="7" t="n">
        <v>1</v>
      </c>
      <c r="B10" s="2" t="inlineStr">
        <is>
          <t>Save a copy of the file for each title (or duplicate the Settlement tab for each title in the same week).</t>
        </is>
      </c>
    </row>
    <row r="11" ht="30" customHeight="1">
      <c r="A11" s="7" t="n">
        <v>2</v>
      </c>
      <c r="B11" s="2" t="inlineStr">
        <is>
          <t>Settlement tab, Booking details: cinema, title, distributor, booking reference, week of run (1 for the opening week) and the first day of the settlement week. Day labels fill in from that date.</t>
        </is>
      </c>
    </row>
    <row r="12" ht="60" customHeight="1">
      <c r="A12" s="7" t="n">
        <v>3</v>
      </c>
      <c r="B12" s="2" t="inlineStr">
        <is>
          <t>Tax: enter the VAT, GST or sales tax rate that applies to admissions, and say whether the gross you enter includes it. If it does, the sheet backs the tax out; if your box office report is already net of tax, choose "No". Use "Other deduction before rental" only if your contract deducts something else from gross first (for example a levy); leave it at 0 otherwise.</t>
        </is>
      </c>
    </row>
    <row r="13" ht="30" customHeight="1">
      <c r="A13" s="7" t="n">
        <v>4</v>
      </c>
      <c r="B13" s="2" t="inlineStr">
        <is>
          <t>Box office by day and screen: type admissions and gross takings from your box office system's end-of-week report, one column pair per screen. Rename the screen headers in row 18.</t>
        </is>
      </c>
    </row>
    <row r="14" ht="75" customHeight="1">
      <c r="A14" s="7" t="n">
        <v>5</v>
      </c>
      <c r="B14" s="2" t="inlineStr">
        <is>
          <t>Rental terms: pick the deal type in the dropdown and fill only the matching table. Percentage by week: the rate for each week of run (sliding scale or firm terms; for firm terms put the same rate in every week). Box office scale: the rate set by the week's net box office, lowest band first. 90/10 over house nut: the agreed weekly house nut, the distributor share above it and the floor percentage. Flat fee: a fixed sum for the week.</t>
        </is>
      </c>
    </row>
    <row r="15" ht="30" customHeight="1">
      <c r="A15" s="7" t="n">
        <v>6</v>
      </c>
      <c r="B15" s="2" t="inlineStr">
        <is>
          <t>Minimum guarantee: if the booking has one for this week, enter it. The rental becomes the greater of the calculated rental and the guarantee (it does not apply to a flat fee).</t>
        </is>
      </c>
    </row>
    <row r="16" ht="45" customHeight="1">
      <c r="A16" s="7" t="n">
        <v>7</v>
      </c>
      <c r="B16" s="2" t="inlineStr">
        <is>
          <t>Credits and adjustments: enter any VPF or other credit the distributor owes you as a positive number, and any other agreed adjustment (plus or minus). If the distributor charges VAT or GST on its rental invoice, enter that rate.</t>
        </is>
      </c>
    </row>
    <row r="17" ht="30" customHeight="1">
      <c r="A17" s="7" t="n">
        <v>8</v>
      </c>
      <c r="B17" s="2" t="inlineStr">
        <is>
          <t>Check the result against the distributor's statement, add notes, and record who prepared and agreed it. Copy the week's figures into the Run log tab to track the whole engagement.</t>
        </is>
      </c>
    </row>
    <row r="19">
      <c r="A19" s="3" t="inlineStr">
        <is>
          <t>Notes</t>
        </is>
      </c>
    </row>
    <row r="20" ht="30" customHeight="1">
      <c r="B20" s="2" t="inlineStr">
        <is>
          <t>Terms vary by title, distributor and territory. This sheet does the arithmetic of the terms you enter; it does not know what terms you were offered.</t>
        </is>
      </c>
    </row>
    <row r="21" ht="45" customHeight="1">
      <c r="B21" s="2" t="inlineStr">
        <is>
          <t>Firm terms: one percentage for the whole engagement. Sliding scale: a percentage that steps down by week of run. Some contracts also use the words "sliding scale" for a rate set by the week's gross; that is the Box office scale option here.</t>
        </is>
      </c>
    </row>
    <row r="22" ht="45" customHeight="1">
      <c r="B22" s="2" t="inlineStr">
        <is>
          <t>House nut: an agreed weekly figure for the cinema's operating costs, deducted before the distributor's share is worked out under a 90/10 deal. The distributor gets the share above the nut or the floor percentage of net box office, whichever is higher.</t>
        </is>
      </c>
    </row>
    <row r="23" ht="30" customHeight="1">
      <c r="B23" s="2" t="inlineStr">
        <is>
          <t>VPF (virtual print fee): digital-conversion schemes have largely run their course. Leave the VPF line at 0 unless a scheme or contract still applies to the screen.</t>
        </is>
      </c>
    </row>
    <row r="24" ht="30" customHeight="1">
      <c r="B24" s="2" t="inlineStr">
        <is>
          <t>Glossary: filmgrail.com/glossary/film-rental/, /glossary/house-nut/, /glossary/minimum-guarantee/, /glossary/virtual-print-fee/. Run-length scenarios: filmgrail.com/tools/film-rental-calculator/.</t>
        </is>
      </c>
    </row>
    <row r="25" ht="15" customHeight="1">
      <c r="B25" s="2" t="inlineStr">
        <is>
          <t>A working aid, not accounting or legal advice. Your contract with the distributor decides what is owed.</t>
        </is>
      </c>
    </row>
    <row r="27">
      <c r="A27" s="8" t="inlineStr">
        <is>
          <t>Filmgrail — filmgrail.com</t>
        </is>
      </c>
    </row>
  </sheetData>
  <mergeCells count="1">
    <mergeCell ref="A2:B2"/>
  </mergeCells>
  <pageMargins left="0.75" right="0.75" top="1" bottom="1" header="0.5" footer="0.5"/>
  <headerFooter>
    <oddHeader/>
    <oddFooter>&amp;C&amp;8 Filmgrail — filmgrail.com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86"/>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3" customWidth="1" min="3" max="3"/>
    <col width="12" customWidth="1" min="4" max="4"/>
    <col width="13" customWidth="1" min="5" max="5"/>
    <col width="12" customWidth="1" min="6" max="6"/>
    <col width="13" customWidth="1" min="7" max="7"/>
    <col width="12" customWidth="1" min="8" max="8"/>
    <col width="13" customWidth="1" min="9" max="9"/>
    <col width="13" customWidth="1" min="10" max="10"/>
    <col width="15" customWidth="1" min="11" max="11"/>
  </cols>
  <sheetData>
    <row r="1">
      <c r="A1" s="1" t="inlineStr">
        <is>
          <t>Weekly film settlement</t>
        </is>
      </c>
    </row>
    <row r="2">
      <c r="A2" s="8" t="inlineStr">
        <is>
          <t>Yellow cells are inputs. Example values are filled in; replace them with your own.</t>
        </is>
      </c>
    </row>
    <row r="4">
      <c r="A4" s="9" t="inlineStr">
        <is>
          <t>Booking details</t>
        </is>
      </c>
      <c r="B4" s="10" t="n"/>
      <c r="C4" s="10" t="n"/>
      <c r="D4" s="10" t="n"/>
      <c r="E4" s="10" t="n"/>
      <c r="F4" s="10" t="n"/>
      <c r="G4" s="10" t="n"/>
      <c r="H4" s="10" t="n"/>
      <c r="I4" s="10" t="n"/>
      <c r="J4" s="10" t="n"/>
      <c r="K4" s="10" t="n"/>
    </row>
    <row r="5">
      <c r="A5" t="inlineStr">
        <is>
          <t>Cinema</t>
        </is>
      </c>
      <c r="B5" s="11" t="inlineStr">
        <is>
          <t>Example Cinema</t>
        </is>
      </c>
      <c r="C5" s="12" t="n"/>
      <c r="D5" s="13" t="n"/>
    </row>
    <row r="6">
      <c r="A6" t="inlineStr">
        <is>
          <t>Title</t>
        </is>
      </c>
      <c r="B6" s="11" t="inlineStr">
        <is>
          <t>Example Title</t>
        </is>
      </c>
      <c r="C6" s="12" t="n"/>
      <c r="D6" s="13" t="n"/>
    </row>
    <row r="7">
      <c r="A7" t="inlineStr">
        <is>
          <t>Distributor</t>
        </is>
      </c>
      <c r="B7" s="11" t="inlineStr">
        <is>
          <t>Example Distributor</t>
        </is>
      </c>
      <c r="C7" s="12" t="n"/>
      <c r="D7" s="13" t="n"/>
    </row>
    <row r="8">
      <c r="A8" t="inlineStr">
        <is>
          <t>Booking reference</t>
        </is>
      </c>
      <c r="B8" s="11" t="inlineStr">
        <is>
          <t>BK-0001</t>
        </is>
      </c>
      <c r="C8" s="12" t="n"/>
      <c r="D8" s="13" t="n"/>
    </row>
    <row r="9">
      <c r="A9" t="inlineStr">
        <is>
          <t>Week of run (1 = opening week)</t>
        </is>
      </c>
      <c r="B9" s="11" t="n">
        <v>2</v>
      </c>
      <c r="C9" s="12" t="n"/>
      <c r="D9" s="13" t="n"/>
    </row>
    <row r="10">
      <c r="A10" t="inlineStr">
        <is>
          <t>Settlement week starts</t>
        </is>
      </c>
      <c r="B10" s="14" t="n">
        <v>46332</v>
      </c>
      <c r="C10" s="12" t="n"/>
      <c r="D10" s="13" t="n"/>
    </row>
    <row r="11">
      <c r="A11" t="inlineStr">
        <is>
          <t>Currency</t>
        </is>
      </c>
      <c r="B11" s="11" t="inlineStr">
        <is>
          <t>USD</t>
        </is>
      </c>
      <c r="C11" s="12" t="n"/>
      <c r="D11" s="13" t="n"/>
    </row>
    <row r="13">
      <c r="A13" s="9" t="inlineStr">
        <is>
          <t>Tax and deductions before rental</t>
        </is>
      </c>
      <c r="B13" s="10" t="n"/>
      <c r="C13" s="10" t="n"/>
      <c r="D13" s="10" t="n"/>
      <c r="E13" s="10" t="n"/>
      <c r="F13" s="10" t="n"/>
      <c r="G13" s="10" t="n"/>
      <c r="H13" s="10" t="n"/>
      <c r="I13" s="10" t="n"/>
      <c r="J13" s="10" t="n"/>
      <c r="K13" s="10" t="n"/>
    </row>
    <row r="14">
      <c r="A14" t="inlineStr">
        <is>
          <t>VAT / GST / sales tax rate on admissions</t>
        </is>
      </c>
      <c r="B14" s="15" t="n">
        <v>0</v>
      </c>
      <c r="D14" s="8" t="inlineStr">
        <is>
          <t>Use 0% if your report is already net of tax.</t>
        </is>
      </c>
    </row>
    <row r="15">
      <c r="A15" t="inlineStr">
        <is>
          <t>Does the gross you enter include that tax? (Yes/No)</t>
        </is>
      </c>
      <c r="B15" s="11" t="inlineStr">
        <is>
          <t>No</t>
        </is>
      </c>
      <c r="D15" s="8" t="inlineStr">
        <is>
          <t>Yes: tax is backed out of the gross. No: gross is used as entered.</t>
        </is>
      </c>
    </row>
    <row r="16">
      <c r="A16" t="inlineStr">
        <is>
          <t>Other deduction before rental (% of gross after tax)</t>
        </is>
      </c>
      <c r="B16" s="15" t="n">
        <v>0</v>
      </c>
      <c r="D16" s="8" t="inlineStr">
        <is>
          <t>Only if your contract says so. Otherwise 0%.</t>
        </is>
      </c>
    </row>
    <row r="17">
      <c r="A17" s="9" t="inlineStr">
        <is>
          <t>Box office by day and screen</t>
        </is>
      </c>
      <c r="B17" s="10" t="n"/>
      <c r="C17" s="10" t="n"/>
      <c r="D17" s="10" t="n"/>
      <c r="E17" s="10" t="n"/>
      <c r="F17" s="10" t="n"/>
      <c r="G17" s="10" t="n"/>
      <c r="H17" s="10" t="n"/>
      <c r="I17" s="10" t="n"/>
      <c r="J17" s="10" t="n"/>
      <c r="K17" s="10" t="n"/>
    </row>
    <row r="18">
      <c r="A18" s="3" t="inlineStr">
        <is>
          <t>Screen name →</t>
        </is>
      </c>
      <c r="B18" s="16" t="inlineStr">
        <is>
          <t>Screen 1</t>
        </is>
      </c>
      <c r="C18" s="13" t="n"/>
      <c r="D18" s="16" t="inlineStr">
        <is>
          <t>Screen 2</t>
        </is>
      </c>
      <c r="E18" s="13" t="n"/>
      <c r="F18" s="16" t="inlineStr">
        <is>
          <t>Screen 3</t>
        </is>
      </c>
      <c r="G18" s="13" t="n"/>
      <c r="H18" s="16" t="inlineStr">
        <is>
          <t>Screen 4</t>
        </is>
      </c>
      <c r="I18" s="13" t="n"/>
    </row>
    <row r="19">
      <c r="A19" s="17" t="inlineStr">
        <is>
          <t>Day</t>
        </is>
      </c>
      <c r="B19" s="17" t="inlineStr">
        <is>
          <t>Admissions</t>
        </is>
      </c>
      <c r="C19" s="17" t="inlineStr">
        <is>
          <t>Gross</t>
        </is>
      </c>
      <c r="D19" s="17" t="inlineStr">
        <is>
          <t>Admissions</t>
        </is>
      </c>
      <c r="E19" s="17" t="inlineStr">
        <is>
          <t>Gross</t>
        </is>
      </c>
      <c r="F19" s="17" t="inlineStr">
        <is>
          <t>Admissions</t>
        </is>
      </c>
      <c r="G19" s="17" t="inlineStr">
        <is>
          <t>Gross</t>
        </is>
      </c>
      <c r="H19" s="17" t="inlineStr">
        <is>
          <t>Admissions</t>
        </is>
      </c>
      <c r="I19" s="17" t="inlineStr">
        <is>
          <t>Gross</t>
        </is>
      </c>
      <c r="J19" s="17" t="inlineStr">
        <is>
          <t>Total admissions</t>
        </is>
      </c>
      <c r="K19" s="17" t="inlineStr">
        <is>
          <t>Total gross</t>
        </is>
      </c>
    </row>
    <row r="20">
      <c r="A20" s="18">
        <f>IF($B$10="","Day 1",$B$10+0)</f>
        <v/>
      </c>
      <c r="B20" s="19" t="n">
        <v>62</v>
      </c>
      <c r="C20" s="20" t="n">
        <v>620</v>
      </c>
      <c r="D20" s="19" t="n"/>
      <c r="E20" s="20" t="n"/>
      <c r="F20" s="19" t="n"/>
      <c r="G20" s="20" t="n"/>
      <c r="H20" s="19" t="n"/>
      <c r="I20" s="20" t="n"/>
      <c r="J20" s="21">
        <f>B20+D20+F20+H20</f>
        <v/>
      </c>
      <c r="K20" s="22">
        <f>C20+E20+G20+I20</f>
        <v/>
      </c>
    </row>
    <row r="21">
      <c r="A21" s="18">
        <f>IF($B$10="","Day 2",$B$10+1)</f>
        <v/>
      </c>
      <c r="B21" s="19" t="n">
        <v>48</v>
      </c>
      <c r="C21" s="20" t="n">
        <v>480</v>
      </c>
      <c r="D21" s="19" t="n"/>
      <c r="E21" s="20" t="n"/>
      <c r="F21" s="19" t="n"/>
      <c r="G21" s="20" t="n"/>
      <c r="H21" s="19" t="n"/>
      <c r="I21" s="20" t="n"/>
      <c r="J21" s="21">
        <f>B21+D21+F21+H21</f>
        <v/>
      </c>
      <c r="K21" s="22">
        <f>C21+E21+G21+I21</f>
        <v/>
      </c>
    </row>
    <row r="22">
      <c r="A22" s="18">
        <f>IF($B$10="","Day 3",$B$10+2)</f>
        <v/>
      </c>
      <c r="B22" s="19" t="n">
        <v>71</v>
      </c>
      <c r="C22" s="20" t="n">
        <v>710</v>
      </c>
      <c r="D22" s="19" t="n"/>
      <c r="E22" s="20" t="n"/>
      <c r="F22" s="19" t="n"/>
      <c r="G22" s="20" t="n"/>
      <c r="H22" s="19" t="n"/>
      <c r="I22" s="20" t="n"/>
      <c r="J22" s="21">
        <f>B22+D22+F22+H22</f>
        <v/>
      </c>
      <c r="K22" s="22">
        <f>C22+E22+G22+I22</f>
        <v/>
      </c>
    </row>
    <row r="23">
      <c r="A23" s="18">
        <f>IF($B$10="","Day 4",$B$10+3)</f>
        <v/>
      </c>
      <c r="B23" s="19" t="n">
        <v>95</v>
      </c>
      <c r="C23" s="20" t="n">
        <v>950</v>
      </c>
      <c r="D23" s="19" t="n">
        <v>40</v>
      </c>
      <c r="E23" s="20" t="n">
        <v>400</v>
      </c>
      <c r="F23" s="19" t="n"/>
      <c r="G23" s="20" t="n"/>
      <c r="H23" s="19" t="n"/>
      <c r="I23" s="20" t="n"/>
      <c r="J23" s="21">
        <f>B23+D23+F23+H23</f>
        <v/>
      </c>
      <c r="K23" s="22">
        <f>C23+E23+G23+I23</f>
        <v/>
      </c>
    </row>
    <row r="24">
      <c r="A24" s="18">
        <f>IF($B$10="","Day 5",$B$10+4)</f>
        <v/>
      </c>
      <c r="B24" s="19" t="n">
        <v>160</v>
      </c>
      <c r="C24" s="20" t="n">
        <v>1600</v>
      </c>
      <c r="D24" s="19" t="n">
        <v>85</v>
      </c>
      <c r="E24" s="20" t="n">
        <v>850</v>
      </c>
      <c r="F24" s="19" t="n"/>
      <c r="G24" s="20" t="n"/>
      <c r="H24" s="19" t="n"/>
      <c r="I24" s="20" t="n"/>
      <c r="J24" s="21">
        <f>B24+D24+F24+H24</f>
        <v/>
      </c>
      <c r="K24" s="22">
        <f>C24+E24+G24+I24</f>
        <v/>
      </c>
    </row>
    <row r="25">
      <c r="A25" s="18">
        <f>IF($B$10="","Day 6",$B$10+5)</f>
        <v/>
      </c>
      <c r="B25" s="19" t="n">
        <v>180</v>
      </c>
      <c r="C25" s="20" t="n">
        <v>1800</v>
      </c>
      <c r="D25" s="19" t="n">
        <v>90</v>
      </c>
      <c r="E25" s="20" t="n">
        <v>900</v>
      </c>
      <c r="F25" s="19" t="n"/>
      <c r="G25" s="20" t="n"/>
      <c r="H25" s="19" t="n"/>
      <c r="I25" s="20" t="n"/>
      <c r="J25" s="21">
        <f>B25+D25+F25+H25</f>
        <v/>
      </c>
      <c r="K25" s="22">
        <f>C25+E25+G25+I25</f>
        <v/>
      </c>
    </row>
    <row r="26">
      <c r="A26" s="18">
        <f>IF($B$10="","Day 7",$B$10+6)</f>
        <v/>
      </c>
      <c r="B26" s="19" t="n">
        <v>120</v>
      </c>
      <c r="C26" s="20" t="n">
        <v>1200</v>
      </c>
      <c r="D26" s="19" t="n">
        <v>55</v>
      </c>
      <c r="E26" s="20" t="n">
        <v>550</v>
      </c>
      <c r="F26" s="19" t="n"/>
      <c r="G26" s="20" t="n"/>
      <c r="H26" s="19" t="n"/>
      <c r="I26" s="20" t="n"/>
      <c r="J26" s="21">
        <f>B26+D26+F26+H26</f>
        <v/>
      </c>
      <c r="K26" s="22">
        <f>C26+E26+G26+I26</f>
        <v/>
      </c>
    </row>
    <row r="27">
      <c r="A27" s="3" t="inlineStr">
        <is>
          <t>Week total</t>
        </is>
      </c>
      <c r="B27" s="23">
        <f>SUM(B20:B26)</f>
        <v/>
      </c>
      <c r="C27" s="24">
        <f>SUM(C20:C26)</f>
        <v/>
      </c>
      <c r="D27" s="23">
        <f>SUM(D20:D26)</f>
        <v/>
      </c>
      <c r="E27" s="24">
        <f>SUM(E20:E26)</f>
        <v/>
      </c>
      <c r="F27" s="23">
        <f>SUM(F20:F26)</f>
        <v/>
      </c>
      <c r="G27" s="24">
        <f>SUM(G20:G26)</f>
        <v/>
      </c>
      <c r="H27" s="23">
        <f>SUM(H20:H26)</f>
        <v/>
      </c>
      <c r="I27" s="24">
        <f>SUM(I20:I26)</f>
        <v/>
      </c>
      <c r="J27" s="23">
        <f>SUM(J20:J26)</f>
        <v/>
      </c>
      <c r="K27" s="24">
        <f>SUM(K20:K26)</f>
        <v/>
      </c>
    </row>
    <row r="29">
      <c r="A29" s="9" t="inlineStr">
        <is>
          <t>Net box office</t>
        </is>
      </c>
      <c r="B29" s="10" t="n"/>
      <c r="C29" s="10" t="n"/>
      <c r="D29" s="10" t="n"/>
      <c r="E29" s="10" t="n"/>
      <c r="F29" s="10" t="n"/>
      <c r="G29" s="10" t="n"/>
      <c r="H29" s="10" t="n"/>
      <c r="I29" s="10" t="n"/>
      <c r="J29" s="10" t="n"/>
      <c r="K29" s="10" t="n"/>
    </row>
    <row r="30">
      <c r="A30" s="25" t="inlineStr">
        <is>
          <t>Gross box office</t>
        </is>
      </c>
      <c r="B30" s="22">
        <f>K27</f>
        <v/>
      </c>
    </row>
    <row r="31">
      <c r="A31" s="25" t="inlineStr">
        <is>
          <t>Less tax on admissions</t>
        </is>
      </c>
      <c r="B31" s="22">
        <f>IF(B15="Yes",B30-B30/(1+B14),0)</f>
        <v/>
      </c>
    </row>
    <row r="32">
      <c r="A32" s="25" t="inlineStr">
        <is>
          <t>Gross after tax</t>
        </is>
      </c>
      <c r="B32" s="22">
        <f>B30-B31</f>
        <v/>
      </c>
    </row>
    <row r="33">
      <c r="A33" s="25" t="inlineStr">
        <is>
          <t>Less other deduction before rental</t>
        </is>
      </c>
      <c r="B33" s="22">
        <f>B32*B16</f>
        <v/>
      </c>
    </row>
    <row r="34">
      <c r="A34" s="3" t="inlineStr">
        <is>
          <t>Net box office (rental is calculated on this)</t>
        </is>
      </c>
      <c r="B34" s="24">
        <f>B32-B33</f>
        <v/>
      </c>
    </row>
    <row r="35">
      <c r="A35" s="25" t="inlineStr">
        <is>
          <t>Average net ticket price</t>
        </is>
      </c>
      <c r="B35" s="22">
        <f>IF(J27=0,0,B34/J27)</f>
        <v/>
      </c>
    </row>
    <row r="37">
      <c r="A37" s="9" t="inlineStr">
        <is>
          <t>Rental terms (from the booking confirmation)</t>
        </is>
      </c>
      <c r="B37" s="10" t="n"/>
      <c r="C37" s="10" t="n"/>
      <c r="D37" s="10" t="n"/>
      <c r="E37" s="10" t="n"/>
      <c r="F37" s="10" t="n"/>
      <c r="G37" s="10" t="n"/>
      <c r="H37" s="10" t="n"/>
      <c r="I37" s="10" t="n"/>
      <c r="J37" s="10" t="n"/>
      <c r="K37" s="10" t="n"/>
    </row>
    <row r="38">
      <c r="A38" t="inlineStr">
        <is>
          <t>Deal type</t>
        </is>
      </c>
      <c r="B38" s="11" t="inlineStr">
        <is>
          <t>Percentage by week</t>
        </is>
      </c>
      <c r="C38" s="12" t="n"/>
      <c r="D38" s="13" t="n"/>
      <c r="E38" s="8" t="inlineStr">
        <is>
          <t>Fill only the table that matches the deal type.</t>
        </is>
      </c>
    </row>
    <row r="39">
      <c r="A39" t="inlineStr">
        <is>
          <t>Minimum guarantee for this week (0 if none)</t>
        </is>
      </c>
      <c r="B39" s="20" t="n">
        <v>0</v>
      </c>
    </row>
    <row r="41">
      <c r="A41" s="17" t="inlineStr">
        <is>
          <t>Percentage by week</t>
        </is>
      </c>
      <c r="B41" s="17" t="inlineStr">
        <is>
          <t>Rate</t>
        </is>
      </c>
      <c r="D41" s="17" t="inlineStr">
        <is>
          <t>Net box office from</t>
        </is>
      </c>
      <c r="E41" s="17" t="inlineStr">
        <is>
          <t>Rate</t>
        </is>
      </c>
      <c r="G41" s="17" t="inlineStr">
        <is>
          <t>90/10 over house nut</t>
        </is>
      </c>
      <c r="H41" s="17" t="inlineStr">
        <is>
          <t>Value</t>
        </is>
      </c>
    </row>
    <row r="42">
      <c r="A42" t="inlineStr">
        <is>
          <t>Week 1</t>
        </is>
      </c>
      <c r="B42" s="15" t="n">
        <v>0.6</v>
      </c>
      <c r="D42" s="20" t="n">
        <v>0</v>
      </c>
      <c r="E42" s="15" t="n">
        <v>0.35</v>
      </c>
      <c r="G42" t="inlineStr">
        <is>
          <t>House nut (weekly)</t>
        </is>
      </c>
      <c r="H42" s="20" t="n">
        <v>3000</v>
      </c>
    </row>
    <row r="43">
      <c r="A43" t="inlineStr">
        <is>
          <t>Week 2</t>
        </is>
      </c>
      <c r="B43" s="15" t="n">
        <v>0.5</v>
      </c>
      <c r="D43" s="20" t="n">
        <v>2500</v>
      </c>
      <c r="E43" s="15" t="n">
        <v>0.4</v>
      </c>
      <c r="G43" t="inlineStr">
        <is>
          <t>Distributor share above nut</t>
        </is>
      </c>
      <c r="H43" s="15" t="n">
        <v>0.9</v>
      </c>
    </row>
    <row r="44">
      <c r="A44" t="inlineStr">
        <is>
          <t>Week 3</t>
        </is>
      </c>
      <c r="B44" s="15" t="n">
        <v>0.45</v>
      </c>
      <c r="D44" s="20" t="n">
        <v>5000</v>
      </c>
      <c r="E44" s="15" t="n">
        <v>0.45</v>
      </c>
      <c r="G44" t="inlineStr">
        <is>
          <t>Floor (% of net box office)</t>
        </is>
      </c>
      <c r="H44" s="15" t="n">
        <v>0.35</v>
      </c>
    </row>
    <row r="45">
      <c r="A45" t="inlineStr">
        <is>
          <t>Week 4</t>
        </is>
      </c>
      <c r="B45" s="15" t="n">
        <v>0.4</v>
      </c>
      <c r="D45" s="20" t="n">
        <v>10000</v>
      </c>
      <c r="E45" s="15" t="n">
        <v>0.5</v>
      </c>
    </row>
    <row r="46">
      <c r="A46" t="inlineStr">
        <is>
          <t>Week 5</t>
        </is>
      </c>
      <c r="B46" s="15" t="n">
        <v>0.35</v>
      </c>
      <c r="D46" s="20" t="n">
        <v>20000</v>
      </c>
      <c r="E46" s="15" t="n">
        <v>0.55</v>
      </c>
      <c r="G46" s="17" t="inlineStr">
        <is>
          <t>Flat fee</t>
        </is>
      </c>
      <c r="H46" s="17" t="inlineStr">
        <is>
          <t>Value</t>
        </is>
      </c>
    </row>
    <row r="47">
      <c r="A47" t="inlineStr">
        <is>
          <t>Week 6</t>
        </is>
      </c>
      <c r="B47" s="15" t="n">
        <v>0.35</v>
      </c>
      <c r="D47" s="20" t="n"/>
      <c r="E47" s="15" t="n"/>
      <c r="G47" t="inlineStr">
        <is>
          <t>Flat fee for the week</t>
        </is>
      </c>
      <c r="H47" s="20" t="n">
        <v>500</v>
      </c>
    </row>
    <row r="48">
      <c r="A48" t="inlineStr">
        <is>
          <t>Week 7</t>
        </is>
      </c>
      <c r="B48" s="15" t="n">
        <v>0.35</v>
      </c>
      <c r="D48" s="20" t="n"/>
      <c r="E48" s="15" t="n"/>
    </row>
    <row r="49">
      <c r="A49" t="inlineStr">
        <is>
          <t>Week 8</t>
        </is>
      </c>
      <c r="B49" s="15" t="n">
        <v>0.35</v>
      </c>
      <c r="D49" s="20" t="n"/>
      <c r="E49" s="15" t="n"/>
    </row>
    <row r="50">
      <c r="A50" t="inlineStr">
        <is>
          <t>Week 9</t>
        </is>
      </c>
      <c r="B50" s="15" t="n">
        <v>0.35</v>
      </c>
      <c r="D50" s="8" t="inlineStr">
        <is>
          <t>Lowest band first, starting at 0.</t>
        </is>
      </c>
    </row>
    <row r="51">
      <c r="A51" t="inlineStr">
        <is>
          <t>Week 10 and later</t>
        </is>
      </c>
      <c r="B51" s="15" t="n">
        <v>0.35</v>
      </c>
    </row>
    <row r="52">
      <c r="A52" s="8" t="inlineStr">
        <is>
          <t>Firm terms: same rate in every week.</t>
        </is>
      </c>
    </row>
    <row r="54">
      <c r="A54" s="9" t="inlineStr">
        <is>
          <t>Rental due</t>
        </is>
      </c>
      <c r="B54" s="10" t="n"/>
      <c r="C54" s="10" t="n"/>
      <c r="D54" s="10" t="n"/>
      <c r="E54" s="10" t="n"/>
      <c r="F54" s="10" t="n"/>
      <c r="G54" s="10" t="n"/>
      <c r="H54" s="10" t="n"/>
      <c r="I54" s="10" t="n"/>
      <c r="J54" s="10" t="n"/>
      <c r="K54" s="10" t="n"/>
    </row>
    <row r="55">
      <c r="A55" s="25" t="inlineStr">
        <is>
          <t>Rate for this week of run</t>
        </is>
      </c>
      <c r="B55" s="26">
        <f>INDEX(B42:B51,MIN(MAX(1,B9),10))</f>
        <v/>
      </c>
    </row>
    <row r="56">
      <c r="A56" s="25" t="inlineStr">
        <is>
          <t>Rental: percentage by week</t>
        </is>
      </c>
      <c r="B56" s="22">
        <f>B34*B55</f>
        <v/>
      </c>
    </row>
    <row r="57">
      <c r="A57" s="25" t="inlineStr">
        <is>
          <t>Rate from box office scale</t>
        </is>
      </c>
      <c r="B57" s="26">
        <f>IFERROR(VLOOKUP(B34,D42:E49,2,TRUE),0)</f>
        <v/>
      </c>
    </row>
    <row r="58">
      <c r="A58" s="25" t="inlineStr">
        <is>
          <t>Rental: box office scale</t>
        </is>
      </c>
      <c r="B58" s="22">
        <f>B34*B57</f>
        <v/>
      </c>
    </row>
    <row r="59">
      <c r="A59" s="25" t="inlineStr">
        <is>
          <t>Rental: 90/10 over house nut (share above nut)</t>
        </is>
      </c>
      <c r="B59" s="22">
        <f>MAX(0,B34-H42)*H43</f>
        <v/>
      </c>
    </row>
    <row r="60">
      <c r="A60" s="25" t="inlineStr">
        <is>
          <t>Rental: 90/10 floor</t>
        </is>
      </c>
      <c r="B60" s="22">
        <f>B34*H44</f>
        <v/>
      </c>
    </row>
    <row r="61">
      <c r="A61" s="25" t="inlineStr">
        <is>
          <t>Rental: 90/10 over house nut (higher of the two)</t>
        </is>
      </c>
      <c r="B61" s="22">
        <f>MAX(B59,B60)</f>
        <v/>
      </c>
    </row>
    <row r="62">
      <c r="A62" s="25" t="inlineStr">
        <is>
          <t>Rental under the chosen terms</t>
        </is>
      </c>
      <c r="B62" s="22">
        <f>IF(B38="Percentage by week",B56,IF(B38="Box office scale",B58,IF(B38="90/10 over house nut",B61,H47)))</f>
        <v/>
      </c>
    </row>
    <row r="63">
      <c r="A63" s="25" t="inlineStr">
        <is>
          <t>Minimum guarantee applied?</t>
        </is>
      </c>
      <c r="B63" s="27">
        <f>IF(AND(B38&lt;&gt;"Flat fee",B39&gt;B62),"Yes: guarantee is higher","No")</f>
        <v/>
      </c>
    </row>
    <row r="64">
      <c r="A64" s="3" t="inlineStr">
        <is>
          <t>Film rental due</t>
        </is>
      </c>
      <c r="B64" s="24">
        <f>IF(B38="Flat fee",H47,MAX(B62,B39))</f>
        <v/>
      </c>
    </row>
    <row r="65">
      <c r="A65" s="25" t="inlineStr">
        <is>
          <t>Effective rate (rental / net box office)</t>
        </is>
      </c>
      <c r="B65" s="26">
        <f>IF(B34=0,0,B64/B34)</f>
        <v/>
      </c>
    </row>
    <row r="66">
      <c r="A66" s="25" t="inlineStr">
        <is>
          <t>Cinema keeps from net box office</t>
        </is>
      </c>
      <c r="B66" s="22">
        <f>B34-B64</f>
        <v/>
      </c>
    </row>
    <row r="68">
      <c r="A68" s="9" t="inlineStr">
        <is>
          <t>Credits, adjustments and amount due</t>
        </is>
      </c>
      <c r="B68" s="10" t="n"/>
      <c r="C68" s="10" t="n"/>
      <c r="D68" s="10" t="n"/>
      <c r="E68" s="10" t="n"/>
      <c r="F68" s="10" t="n"/>
      <c r="G68" s="10" t="n"/>
      <c r="H68" s="10" t="n"/>
      <c r="I68" s="10" t="n"/>
      <c r="J68" s="10" t="n"/>
      <c r="K68" s="10" t="n"/>
    </row>
    <row r="69">
      <c r="A69" t="inlineStr">
        <is>
          <t>Less: VPF or other credit due to the cinema</t>
        </is>
      </c>
      <c r="B69" s="20" t="n">
        <v>0</v>
      </c>
      <c r="D69" s="8" t="inlineStr">
        <is>
          <t>Enter as a positive number. Most VPF schemes have ended; leave 0 if none applies.</t>
        </is>
      </c>
    </row>
    <row r="70">
      <c r="A70" t="inlineStr">
        <is>
          <t>Plus / minus: other agreed adjustment</t>
        </is>
      </c>
      <c r="B70" s="20" t="n">
        <v>0</v>
      </c>
      <c r="D70" s="8" t="inlineStr">
        <is>
          <t>For example an agreed shared advertising cost. Negative reduces the amount due.</t>
        </is>
      </c>
    </row>
    <row r="71">
      <c r="A71" t="inlineStr">
        <is>
          <t>Amount due before tax on rental</t>
        </is>
      </c>
      <c r="B71" s="22">
        <f>B64-B69+B70</f>
        <v/>
      </c>
    </row>
    <row r="72">
      <c r="A72" t="inlineStr">
        <is>
          <t>VAT / GST charged on the rental invoice (rate)</t>
        </is>
      </c>
      <c r="B72" s="15" t="n">
        <v>0</v>
      </c>
    </row>
    <row r="73">
      <c r="A73" t="inlineStr">
        <is>
          <t>Tax on rental</t>
        </is>
      </c>
      <c r="B73" s="22">
        <f>B71*B72</f>
        <v/>
      </c>
    </row>
    <row r="74">
      <c r="A74" s="3" t="inlineStr">
        <is>
          <t>Amount due to distributor</t>
        </is>
      </c>
      <c r="B74" s="24">
        <f>B71+B73</f>
        <v/>
      </c>
    </row>
    <row r="76">
      <c r="A76" s="9" t="inlineStr">
        <is>
          <t>Notes and sign-off</t>
        </is>
      </c>
      <c r="B76" s="10" t="n"/>
      <c r="C76" s="10" t="n"/>
      <c r="D76" s="10" t="n"/>
      <c r="E76" s="10" t="n"/>
      <c r="F76" s="10" t="n"/>
      <c r="G76" s="10" t="n"/>
      <c r="H76" s="10" t="n"/>
      <c r="I76" s="10" t="n"/>
      <c r="J76" s="10" t="n"/>
      <c r="K76" s="10" t="n"/>
    </row>
    <row r="77">
      <c r="A77" t="inlineStr">
        <is>
          <t>Notes (disputes, comps, cancelled shows, technical failures)</t>
        </is>
      </c>
      <c r="B77" s="28" t="n"/>
    </row>
    <row r="78"/>
    <row r="79"/>
    <row r="80"/>
    <row r="82">
      <c r="A82" t="inlineStr">
        <is>
          <t>Prepared by / date</t>
        </is>
      </c>
      <c r="B82" s="11" t="n"/>
      <c r="C82" s="12" t="n"/>
      <c r="D82" s="12" t="n"/>
      <c r="E82" s="13" t="n"/>
    </row>
    <row r="83">
      <c r="A83" t="inlineStr">
        <is>
          <t>Checked by / date</t>
        </is>
      </c>
      <c r="B83" s="11" t="n"/>
      <c r="C83" s="12" t="n"/>
      <c r="D83" s="12" t="n"/>
      <c r="E83" s="13" t="n"/>
    </row>
    <row r="84">
      <c r="A84" t="inlineStr">
        <is>
          <t>Agreed with distributor (name / date)</t>
        </is>
      </c>
      <c r="B84" s="11" t="n"/>
      <c r="C84" s="12" t="n"/>
      <c r="D84" s="12" t="n"/>
      <c r="E84" s="13" t="n"/>
    </row>
    <row r="86">
      <c r="A86" s="8" t="inlineStr">
        <is>
          <t>Filmgrail — filmgrail.com</t>
        </is>
      </c>
    </row>
  </sheetData>
  <mergeCells count="16">
    <mergeCell ref="B10:D10"/>
    <mergeCell ref="B11:D11"/>
    <mergeCell ref="B5:D5"/>
    <mergeCell ref="B83:E83"/>
    <mergeCell ref="B8:D8"/>
    <mergeCell ref="H18:I18"/>
    <mergeCell ref="F18:G18"/>
    <mergeCell ref="B82:E82"/>
    <mergeCell ref="B9:D9"/>
    <mergeCell ref="D18:E18"/>
    <mergeCell ref="B18:C18"/>
    <mergeCell ref="B7:D7"/>
    <mergeCell ref="B77:K80"/>
    <mergeCell ref="B6:D6"/>
    <mergeCell ref="B38:D38"/>
    <mergeCell ref="B84:E84"/>
  </mergeCells>
  <dataValidations count="2">
    <dataValidation sqref="B15" showDropDown="0" showInputMessage="0" showErrorMessage="0" allowBlank="0" type="list">
      <formula1>"Yes,No"</formula1>
    </dataValidation>
    <dataValidation sqref="B38" showDropDown="0" showInputMessage="0" showErrorMessage="0" allowBlank="0" type="list">
      <formula1>"Percentage by week,Box office scale,90/10 over house nut,Flat fee"</formula1>
    </dataValidation>
  </dataValidations>
  <pageMargins left="0.75" right="0.75" top="1" bottom="1" header="0.5" footer="0.5"/>
  <pageSetup orientation="portrait" fitToHeight="0" fitToWidth="1"/>
  <headerFooter>
    <oddHeader/>
    <oddFooter>&amp;C&amp;8 Filmgrail — filmgrail.com</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K23"/>
  <sheetViews>
    <sheetView showGridLines="0" workbookViewId="0">
      <selection activeCell="A1" sqref="A1"/>
    </sheetView>
  </sheetViews>
  <sheetFormatPr baseColWidth="8" defaultRowHeight="15"/>
  <cols>
    <col width="11" customWidth="1" min="1" max="1"/>
    <col width="14" customWidth="1" min="2" max="2"/>
    <col width="12" customWidth="1" min="3" max="3"/>
    <col width="15" customWidth="1" min="4" max="4"/>
    <col width="15" customWidth="1" min="5" max="5"/>
    <col width="12" customWidth="1" min="6" max="6"/>
    <col width="17" customWidth="1" min="7" max="7"/>
    <col width="15" customWidth="1" min="8" max="8"/>
    <col width="14" customWidth="1" min="9" max="9"/>
    <col width="13" customWidth="1" min="10" max="10"/>
    <col width="30" customWidth="1" min="11" max="11"/>
  </cols>
  <sheetData>
    <row r="1">
      <c r="A1" s="1" t="inlineStr">
        <is>
          <t>Run log: one row per settled week</t>
        </is>
      </c>
    </row>
    <row r="2">
      <c r="A2" s="8" t="inlineStr">
        <is>
          <t>Copy each week's totals from the Settlement tab (paste as values). Effective rate and running totals calculate.</t>
        </is>
      </c>
    </row>
    <row r="4">
      <c r="A4" s="17" t="inlineStr">
        <is>
          <t>Week of run</t>
        </is>
      </c>
      <c r="B4" s="17" t="inlineStr">
        <is>
          <t>Week starts</t>
        </is>
      </c>
      <c r="C4" s="17" t="inlineStr">
        <is>
          <t>Admissions</t>
        </is>
      </c>
      <c r="D4" s="17" t="inlineStr">
        <is>
          <t>Net box office</t>
        </is>
      </c>
      <c r="E4" s="17" t="inlineStr">
        <is>
          <t>Film rental due</t>
        </is>
      </c>
      <c r="F4" s="17" t="inlineStr">
        <is>
          <t>Effective rate</t>
        </is>
      </c>
      <c r="G4" s="17" t="inlineStr">
        <is>
          <t>Running net box office</t>
        </is>
      </c>
      <c r="H4" s="17" t="inlineStr">
        <is>
          <t>Running rental</t>
        </is>
      </c>
      <c r="I4" s="17" t="inlineStr">
        <is>
          <t>Run-to-date rate</t>
        </is>
      </c>
      <c r="J4" s="17" t="inlineStr">
        <is>
          <t>Paid on</t>
        </is>
      </c>
      <c r="K4" s="17" t="inlineStr">
        <is>
          <t>Notes</t>
        </is>
      </c>
    </row>
    <row r="5">
      <c r="A5" s="29" t="n">
        <v>1</v>
      </c>
      <c r="B5" s="30" t="n">
        <v>46325</v>
      </c>
      <c r="C5" s="19" t="n">
        <v>1150</v>
      </c>
      <c r="D5" s="20" t="n">
        <v>11500</v>
      </c>
      <c r="E5" s="20" t="n">
        <v>6900</v>
      </c>
      <c r="F5" s="26">
        <f>IF(D5="","",IF(D5=0,"",E5/D5))</f>
        <v/>
      </c>
      <c r="G5" s="22">
        <f>IF(D5="","",SUM($D$5:D5))</f>
        <v/>
      </c>
      <c r="H5" s="22">
        <f>IF(D5="","",SUM($E$5:E5))</f>
        <v/>
      </c>
      <c r="I5" s="26">
        <f>IF(G5="","",IF(G5=0,"",H5/G5))</f>
        <v/>
      </c>
      <c r="J5" s="30" t="n"/>
      <c r="K5" s="11" t="n"/>
    </row>
    <row r="6">
      <c r="A6" s="29" t="n">
        <v>2</v>
      </c>
      <c r="B6" s="30" t="n">
        <v>46332</v>
      </c>
      <c r="C6" s="19" t="n">
        <v>1006</v>
      </c>
      <c r="D6" s="20" t="n">
        <v>10060</v>
      </c>
      <c r="E6" s="20" t="n">
        <v>5030</v>
      </c>
      <c r="F6" s="26">
        <f>IF(D6="","",IF(D6=0,"",E6/D6))</f>
        <v/>
      </c>
      <c r="G6" s="22">
        <f>IF(D6="","",SUM($D$5:D6))</f>
        <v/>
      </c>
      <c r="H6" s="22">
        <f>IF(D6="","",SUM($E$5:E6))</f>
        <v/>
      </c>
      <c r="I6" s="26">
        <f>IF(G6="","",IF(G6=0,"",H6/G6))</f>
        <v/>
      </c>
      <c r="J6" s="30" t="n"/>
      <c r="K6" s="11" t="n"/>
    </row>
    <row r="7">
      <c r="A7" s="29" t="n">
        <v>3</v>
      </c>
      <c r="B7" s="30" t="n"/>
      <c r="C7" s="19" t="n"/>
      <c r="D7" s="20" t="n"/>
      <c r="E7" s="20" t="n"/>
      <c r="F7" s="26">
        <f>IF(D7="","",IF(D7=0,"",E7/D7))</f>
        <v/>
      </c>
      <c r="G7" s="22">
        <f>IF(D7="","",SUM($D$5:D7))</f>
        <v/>
      </c>
      <c r="H7" s="22">
        <f>IF(D7="","",SUM($E$5:E7))</f>
        <v/>
      </c>
      <c r="I7" s="26">
        <f>IF(G7="","",IF(G7=0,"",H7/G7))</f>
        <v/>
      </c>
      <c r="J7" s="30" t="n"/>
      <c r="K7" s="11" t="n"/>
    </row>
    <row r="8">
      <c r="A8" s="29" t="n">
        <v>4</v>
      </c>
      <c r="B8" s="30" t="n"/>
      <c r="C8" s="19" t="n"/>
      <c r="D8" s="20" t="n"/>
      <c r="E8" s="20" t="n"/>
      <c r="F8" s="26">
        <f>IF(D8="","",IF(D8=0,"",E8/D8))</f>
        <v/>
      </c>
      <c r="G8" s="22">
        <f>IF(D8="","",SUM($D$5:D8))</f>
        <v/>
      </c>
      <c r="H8" s="22">
        <f>IF(D8="","",SUM($E$5:E8))</f>
        <v/>
      </c>
      <c r="I8" s="26">
        <f>IF(G8="","",IF(G8=0,"",H8/G8))</f>
        <v/>
      </c>
      <c r="J8" s="30" t="n"/>
      <c r="K8" s="11" t="n"/>
    </row>
    <row r="9">
      <c r="A9" s="29" t="n">
        <v>5</v>
      </c>
      <c r="B9" s="30" t="n"/>
      <c r="C9" s="19" t="n"/>
      <c r="D9" s="20" t="n"/>
      <c r="E9" s="20" t="n"/>
      <c r="F9" s="26">
        <f>IF(D9="","",IF(D9=0,"",E9/D9))</f>
        <v/>
      </c>
      <c r="G9" s="22">
        <f>IF(D9="","",SUM($D$5:D9))</f>
        <v/>
      </c>
      <c r="H9" s="22">
        <f>IF(D9="","",SUM($E$5:E9))</f>
        <v/>
      </c>
      <c r="I9" s="26">
        <f>IF(G9="","",IF(G9=0,"",H9/G9))</f>
        <v/>
      </c>
      <c r="J9" s="30" t="n"/>
      <c r="K9" s="11" t="n"/>
    </row>
    <row r="10">
      <c r="A10" s="29" t="n">
        <v>6</v>
      </c>
      <c r="B10" s="30" t="n"/>
      <c r="C10" s="19" t="n"/>
      <c r="D10" s="20" t="n"/>
      <c r="E10" s="20" t="n"/>
      <c r="F10" s="26">
        <f>IF(D10="","",IF(D10=0,"",E10/D10))</f>
        <v/>
      </c>
      <c r="G10" s="22">
        <f>IF(D10="","",SUM($D$5:D10))</f>
        <v/>
      </c>
      <c r="H10" s="22">
        <f>IF(D10="","",SUM($E$5:E10))</f>
        <v/>
      </c>
      <c r="I10" s="26">
        <f>IF(G10="","",IF(G10=0,"",H10/G10))</f>
        <v/>
      </c>
      <c r="J10" s="30" t="n"/>
      <c r="K10" s="11" t="n"/>
    </row>
    <row r="11">
      <c r="A11" s="29" t="n">
        <v>7</v>
      </c>
      <c r="B11" s="30" t="n"/>
      <c r="C11" s="19" t="n"/>
      <c r="D11" s="20" t="n"/>
      <c r="E11" s="20" t="n"/>
      <c r="F11" s="26">
        <f>IF(D11="","",IF(D11=0,"",E11/D11))</f>
        <v/>
      </c>
      <c r="G11" s="22">
        <f>IF(D11="","",SUM($D$5:D11))</f>
        <v/>
      </c>
      <c r="H11" s="22">
        <f>IF(D11="","",SUM($E$5:E11))</f>
        <v/>
      </c>
      <c r="I11" s="26">
        <f>IF(G11="","",IF(G11=0,"",H11/G11))</f>
        <v/>
      </c>
      <c r="J11" s="30" t="n"/>
      <c r="K11" s="11" t="n"/>
    </row>
    <row r="12">
      <c r="A12" s="29" t="n">
        <v>8</v>
      </c>
      <c r="B12" s="30" t="n"/>
      <c r="C12" s="19" t="n"/>
      <c r="D12" s="20" t="n"/>
      <c r="E12" s="20" t="n"/>
      <c r="F12" s="26">
        <f>IF(D12="","",IF(D12=0,"",E12/D12))</f>
        <v/>
      </c>
      <c r="G12" s="22">
        <f>IF(D12="","",SUM($D$5:D12))</f>
        <v/>
      </c>
      <c r="H12" s="22">
        <f>IF(D12="","",SUM($E$5:E12))</f>
        <v/>
      </c>
      <c r="I12" s="26">
        <f>IF(G12="","",IF(G12=0,"",H12/G12))</f>
        <v/>
      </c>
      <c r="J12" s="30" t="n"/>
      <c r="K12" s="11" t="n"/>
    </row>
    <row r="13">
      <c r="A13" s="29" t="n">
        <v>9</v>
      </c>
      <c r="B13" s="30" t="n"/>
      <c r="C13" s="19" t="n"/>
      <c r="D13" s="20" t="n"/>
      <c r="E13" s="20" t="n"/>
      <c r="F13" s="26">
        <f>IF(D13="","",IF(D13=0,"",E13/D13))</f>
        <v/>
      </c>
      <c r="G13" s="22">
        <f>IF(D13="","",SUM($D$5:D13))</f>
        <v/>
      </c>
      <c r="H13" s="22">
        <f>IF(D13="","",SUM($E$5:E13))</f>
        <v/>
      </c>
      <c r="I13" s="26">
        <f>IF(G13="","",IF(G13=0,"",H13/G13))</f>
        <v/>
      </c>
      <c r="J13" s="30" t="n"/>
      <c r="K13" s="11" t="n"/>
    </row>
    <row r="14">
      <c r="A14" s="29" t="n">
        <v>10</v>
      </c>
      <c r="B14" s="30" t="n"/>
      <c r="C14" s="19" t="n"/>
      <c r="D14" s="20" t="n"/>
      <c r="E14" s="20" t="n"/>
      <c r="F14" s="26">
        <f>IF(D14="","",IF(D14=0,"",E14/D14))</f>
        <v/>
      </c>
      <c r="G14" s="22">
        <f>IF(D14="","",SUM($D$5:D14))</f>
        <v/>
      </c>
      <c r="H14" s="22">
        <f>IF(D14="","",SUM($E$5:E14))</f>
        <v/>
      </c>
      <c r="I14" s="26">
        <f>IF(G14="","",IF(G14=0,"",H14/G14))</f>
        <v/>
      </c>
      <c r="J14" s="30" t="n"/>
      <c r="K14" s="11" t="n"/>
    </row>
    <row r="15">
      <c r="A15" s="29" t="n">
        <v>11</v>
      </c>
      <c r="B15" s="30" t="n"/>
      <c r="C15" s="19" t="n"/>
      <c r="D15" s="20" t="n"/>
      <c r="E15" s="20" t="n"/>
      <c r="F15" s="26">
        <f>IF(D15="","",IF(D15=0,"",E15/D15))</f>
        <v/>
      </c>
      <c r="G15" s="22">
        <f>IF(D15="","",SUM($D$5:D15))</f>
        <v/>
      </c>
      <c r="H15" s="22">
        <f>IF(D15="","",SUM($E$5:E15))</f>
        <v/>
      </c>
      <c r="I15" s="26">
        <f>IF(G15="","",IF(G15=0,"",H15/G15))</f>
        <v/>
      </c>
      <c r="J15" s="30" t="n"/>
      <c r="K15" s="11" t="n"/>
    </row>
    <row r="16">
      <c r="A16" s="29" t="n">
        <v>12</v>
      </c>
      <c r="B16" s="30" t="n"/>
      <c r="C16" s="19" t="n"/>
      <c r="D16" s="20" t="n"/>
      <c r="E16" s="20" t="n"/>
      <c r="F16" s="26">
        <f>IF(D16="","",IF(D16=0,"",E16/D16))</f>
        <v/>
      </c>
      <c r="G16" s="22">
        <f>IF(D16="","",SUM($D$5:D16))</f>
        <v/>
      </c>
      <c r="H16" s="22">
        <f>IF(D16="","",SUM($E$5:E16))</f>
        <v/>
      </c>
      <c r="I16" s="26">
        <f>IF(G16="","",IF(G16=0,"",H16/G16))</f>
        <v/>
      </c>
      <c r="J16" s="30" t="n"/>
      <c r="K16" s="11" t="n"/>
    </row>
    <row r="17">
      <c r="A17" s="29" t="n">
        <v>13</v>
      </c>
      <c r="B17" s="30" t="n"/>
      <c r="C17" s="19" t="n"/>
      <c r="D17" s="20" t="n"/>
      <c r="E17" s="20" t="n"/>
      <c r="F17" s="26">
        <f>IF(D17="","",IF(D17=0,"",E17/D17))</f>
        <v/>
      </c>
      <c r="G17" s="22">
        <f>IF(D17="","",SUM($D$5:D17))</f>
        <v/>
      </c>
      <c r="H17" s="22">
        <f>IF(D17="","",SUM($E$5:E17))</f>
        <v/>
      </c>
      <c r="I17" s="26">
        <f>IF(G17="","",IF(G17=0,"",H17/G17))</f>
        <v/>
      </c>
      <c r="J17" s="30" t="n"/>
      <c r="K17" s="11" t="n"/>
    </row>
    <row r="18">
      <c r="A18" s="29" t="n">
        <v>14</v>
      </c>
      <c r="B18" s="30" t="n"/>
      <c r="C18" s="19" t="n"/>
      <c r="D18" s="20" t="n"/>
      <c r="E18" s="20" t="n"/>
      <c r="F18" s="26">
        <f>IF(D18="","",IF(D18=0,"",E18/D18))</f>
        <v/>
      </c>
      <c r="G18" s="22">
        <f>IF(D18="","",SUM($D$5:D18))</f>
        <v/>
      </c>
      <c r="H18" s="22">
        <f>IF(D18="","",SUM($E$5:E18))</f>
        <v/>
      </c>
      <c r="I18" s="26">
        <f>IF(G18="","",IF(G18=0,"",H18/G18))</f>
        <v/>
      </c>
      <c r="J18" s="30" t="n"/>
      <c r="K18" s="11" t="n"/>
    </row>
    <row r="19">
      <c r="A19" s="29" t="n">
        <v>15</v>
      </c>
      <c r="B19" s="30" t="n"/>
      <c r="C19" s="19" t="n"/>
      <c r="D19" s="20" t="n"/>
      <c r="E19" s="20" t="n"/>
      <c r="F19" s="26">
        <f>IF(D19="","",IF(D19=0,"",E19/D19))</f>
        <v/>
      </c>
      <c r="G19" s="22">
        <f>IF(D19="","",SUM($D$5:D19))</f>
        <v/>
      </c>
      <c r="H19" s="22">
        <f>IF(D19="","",SUM($E$5:E19))</f>
        <v/>
      </c>
      <c r="I19" s="26">
        <f>IF(G19="","",IF(G19=0,"",H19/G19))</f>
        <v/>
      </c>
      <c r="J19" s="30" t="n"/>
      <c r="K19" s="11" t="n"/>
    </row>
    <row r="20">
      <c r="A20" s="29" t="n">
        <v>16</v>
      </c>
      <c r="B20" s="30" t="n"/>
      <c r="C20" s="19" t="n"/>
      <c r="D20" s="20" t="n"/>
      <c r="E20" s="20" t="n"/>
      <c r="F20" s="26">
        <f>IF(D20="","",IF(D20=0,"",E20/D20))</f>
        <v/>
      </c>
      <c r="G20" s="22">
        <f>IF(D20="","",SUM($D$5:D20))</f>
        <v/>
      </c>
      <c r="H20" s="22">
        <f>IF(D20="","",SUM($E$5:E20))</f>
        <v/>
      </c>
      <c r="I20" s="26">
        <f>IF(G20="","",IF(G20=0,"",H20/G20))</f>
        <v/>
      </c>
      <c r="J20" s="30" t="n"/>
      <c r="K20" s="11" t="n"/>
    </row>
    <row r="21">
      <c r="A21" s="3" t="inlineStr">
        <is>
          <t>Total</t>
        </is>
      </c>
      <c r="C21" s="23">
        <f>SUM(C5:C20)</f>
        <v/>
      </c>
      <c r="D21" s="24">
        <f>SUM(D5:D20)</f>
        <v/>
      </c>
      <c r="E21" s="24">
        <f>SUM(E5:E20)</f>
        <v/>
      </c>
      <c r="F21" s="31">
        <f>IF(D21=0,"",E21/D21)</f>
        <v/>
      </c>
    </row>
    <row r="23">
      <c r="A23" s="8" t="inlineStr">
        <is>
          <t>Filmgrail — filmgrail.com</t>
        </is>
      </c>
    </row>
  </sheetData>
  <pageMargins left="0.75" right="0.75" top="1" bottom="1" header="0.5" footer="0.5"/>
  <headerFooter>
    <oddHeader/>
    <oddFooter>&amp;C&amp;8 Filmgrail — filmgrail.com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2026-11-02T20:30:44Z</dcterms:created>
  <dcterms:modified xsi:type="dcterms:W3CDTF">2026-11-02T20:30:44Z</dcterms:modified>
</cp:coreProperties>
</file>