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3" autoFilterDateGrouping="1"/>
  </bookViews>
  <sheets>
    <sheet name="How to use" sheetId="1" state="visible" r:id="rId1"/>
    <sheet name="Settings" sheetId="2" state="visible" r:id="rId2"/>
    <sheet name="Staff" sheetId="3" state="visible" r:id="rId3"/>
    <sheet name="Rota" sheetId="4" state="visible" r:id="rId4"/>
    <sheet name="Summary" sheetId="5" state="visible" r:id="rId5"/>
    <sheet name="Cover" sheetId="6" state="visible" r:id="rId6"/>
  </sheets>
  <definedNames/>
  <calcPr calcId="124519" fullCalcOnLoad="1"/>
</workbook>
</file>

<file path=xl/styles.xml><?xml version="1.0" encoding="utf-8"?>
<styleSheet xmlns="http://schemas.openxmlformats.org/spreadsheetml/2006/main">
  <numFmts count="5">
    <numFmt numFmtId="164" formatCode="ddd d mmm yyyy"/>
    <numFmt numFmtId="165" formatCode="0.0%"/>
    <numFmt numFmtId="166" formatCode="hh:mm"/>
    <numFmt numFmtId="167" formatCode="dddd d mmm"/>
    <numFmt numFmtId="168" formatCode="0;-0;&quot;&quot;"/>
  </numFmts>
  <fonts count="5">
    <font>
      <name val="Calibri"/>
      <family val="2"/>
      <color theme="1"/>
      <sz val="11"/>
      <scheme val="minor"/>
    </font>
    <font>
      <b val="1"/>
      <sz val="14"/>
    </font>
    <font>
      <b val="1"/>
    </font>
    <font>
      <i val="1"/>
      <color rgb="006B7280"/>
      <sz val="9"/>
    </font>
    <font>
      <b val="1"/>
      <color rgb="00FFFFFF"/>
    </font>
  </fonts>
  <fills count="6">
    <fill>
      <patternFill/>
    </fill>
    <fill>
      <patternFill patternType="gray125"/>
    </fill>
    <fill>
      <patternFill patternType="solid">
        <fgColor rgb="00FEF3C7"/>
      </patternFill>
    </fill>
    <fill>
      <patternFill patternType="solid">
        <fgColor rgb="00F3F4F6"/>
      </patternFill>
    </fill>
    <fill>
      <patternFill patternType="solid">
        <fgColor rgb="00DBEAFE"/>
      </patternFill>
    </fill>
    <fill>
      <patternFill patternType="solid">
        <fgColor rgb="001F2937"/>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30">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0" fillId="2" borderId="0" pivotButton="0" quotePrefix="0" xfId="0"/>
    <xf numFmtId="0" fontId="0" fillId="3" borderId="0" pivotButton="0" quotePrefix="0" xfId="0"/>
    <xf numFmtId="0" fontId="0" fillId="4" borderId="0" pivotButton="0" quotePrefix="0" xfId="0"/>
    <xf numFmtId="0" fontId="0" fillId="0" borderId="0" applyAlignment="1" pivotButton="0" quotePrefix="0" xfId="0">
      <alignment vertical="top"/>
    </xf>
    <xf numFmtId="0" fontId="3" fillId="0" borderId="0" pivotButton="0" quotePrefix="0" xfId="0"/>
    <xf numFmtId="164" fontId="0" fillId="2" borderId="1" pivotButton="0" quotePrefix="0" xfId="0"/>
    <xf numFmtId="165" fontId="0" fillId="2" borderId="1" pivotButton="0" quotePrefix="0" xfId="0"/>
    <xf numFmtId="0" fontId="0" fillId="2" borderId="1" pivotButton="0" quotePrefix="0" xfId="0"/>
    <xf numFmtId="4" fontId="0" fillId="2" borderId="1" pivotButton="0" quotePrefix="0" xfId="0"/>
    <xf numFmtId="0" fontId="4" fillId="5" borderId="1" applyAlignment="1" pivotButton="0" quotePrefix="0" xfId="0">
      <alignment vertical="center" wrapText="1"/>
    </xf>
    <xf numFmtId="0" fontId="0" fillId="0" borderId="1" pivotButton="0" quotePrefix="0" xfId="0"/>
    <xf numFmtId="166" fontId="0" fillId="2" borderId="1" pivotButton="0" quotePrefix="0" xfId="0"/>
    <xf numFmtId="166" fontId="0" fillId="3" borderId="1" pivotButton="0" quotePrefix="0" xfId="0"/>
    <xf numFmtId="164" fontId="0" fillId="0" borderId="0" pivotButton="0" quotePrefix="0" xfId="0"/>
    <xf numFmtId="167" fontId="4" fillId="5" borderId="0" applyAlignment="1" pivotButton="0" quotePrefix="0" xfId="0">
      <alignment horizontal="center" vertical="center"/>
    </xf>
    <xf numFmtId="0" fontId="0" fillId="5" borderId="0" pivotButton="0" quotePrefix="0" xfId="0"/>
    <xf numFmtId="0" fontId="0" fillId="3" borderId="1" pivotButton="0" quotePrefix="0" xfId="0"/>
    <xf numFmtId="2" fontId="0" fillId="3" borderId="1" pivotButton="0" quotePrefix="0" xfId="0"/>
    <xf numFmtId="2" fontId="2" fillId="4" borderId="1" pivotButton="0" quotePrefix="0" xfId="0"/>
    <xf numFmtId="4" fontId="0" fillId="3" borderId="1" pivotButton="0" quotePrefix="0" xfId="0"/>
    <xf numFmtId="4" fontId="2" fillId="4" borderId="1" pivotButton="0" quotePrefix="0" xfId="0"/>
    <xf numFmtId="165" fontId="2" fillId="4" borderId="1" pivotButton="0" quotePrefix="0" xfId="0"/>
    <xf numFmtId="1" fontId="0" fillId="3" borderId="1" pivotButton="0" quotePrefix="0" xfId="0"/>
    <xf numFmtId="168" fontId="0" fillId="0" borderId="1" applyAlignment="1" pivotButton="0" quotePrefix="0" xfId="0">
      <alignment horizontal="center" vertical="center"/>
    </xf>
    <xf numFmtId="0" fontId="4" fillId="5" borderId="1" applyAlignment="1" pivotButton="0" quotePrefix="0" xfId="0">
      <alignment horizontal="center" wrapText="1"/>
    </xf>
    <xf numFmtId="1" fontId="0" fillId="0" borderId="1" applyAlignment="1" pivotButton="0" quotePrefix="0" xfId="0">
      <alignment horizontal="center" vertical="center"/>
    </xf>
  </cellXfs>
  <cellStyles count="1">
    <cellStyle name="Normal" xfId="0" builtinId="0" hidden="0"/>
  </cellStyles>
  <dxfs count="3">
    <dxf>
      <fill>
        <patternFill patternType="solid">
          <fgColor rgb="00FDE68A"/>
        </patternFill>
      </fill>
    </dxf>
    <dxf>
      <fill>
        <patternFill patternType="solid">
          <fgColor rgb="00E5E7EB"/>
        </patternFill>
      </fill>
    </dxf>
    <dxf>
      <fill>
        <patternFill patternType="solid">
          <fgColor rgb="00FECAC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showGridLines="0" workbookViewId="0">
      <selection activeCell="A1" sqref="A1"/>
    </sheetView>
  </sheetViews>
  <sheetFormatPr baseColWidth="8" defaultRowHeight="15"/>
  <cols>
    <col width="4" customWidth="1" min="1" max="1"/>
    <col width="110" customWidth="1" min="2" max="2"/>
  </cols>
  <sheetData>
    <row r="1">
      <c r="A1" s="1" t="inlineStr">
        <is>
          <t>Cinema staff rota template: how to use</t>
        </is>
      </c>
    </row>
    <row r="2" ht="48" customHeight="1">
      <c r="A2" s="2" t="inlineStr">
        <is>
          <t>A weekly rota builder for a cinema. List your staff and roles, type each shift, and the sheet adds up hours per person and per role, estimates the labour cost from hourly rates, and shows how many people are on duty in each half hour from before the first show to after the last one. No macros.</t>
        </is>
      </c>
    </row>
    <row r="4">
      <c r="A4" s="3" t="inlineStr">
        <is>
          <t>Colour key</t>
        </is>
      </c>
    </row>
    <row r="5">
      <c r="A5" s="4" t="n"/>
      <c r="B5" t="inlineStr">
        <is>
          <t>Yellow: type here. Replace the example values with your own.</t>
        </is>
      </c>
    </row>
    <row r="6">
      <c r="A6" s="5" t="n"/>
      <c r="B6" t="inlineStr">
        <is>
          <t>Grey: calculated. Do not overwrite; the formulas live here.</t>
        </is>
      </c>
    </row>
    <row r="7">
      <c r="A7" s="6" t="n"/>
      <c r="B7" t="inlineStr">
        <is>
          <t>Blue: totals and results.</t>
        </is>
      </c>
    </row>
    <row r="9">
      <c r="A9" s="3" t="inlineStr">
        <is>
          <t>Steps</t>
        </is>
      </c>
    </row>
    <row r="10" ht="45" customHeight="1">
      <c r="A10" s="7" t="n">
        <v>1</v>
      </c>
      <c r="B10" s="2" t="inlineStr">
        <is>
          <t>Settings tab: enter the week commencing date, your roles (up to 8) with the minimum number of each you want on duty while open, employer on-costs as a percentage of pay if you want them included, the first show start and last show end for each day, and how long before and after shows the team is needed.</t>
        </is>
      </c>
    </row>
    <row r="11" ht="30" customHeight="1">
      <c r="A11" s="7" t="n">
        <v>2</v>
      </c>
      <c r="B11" s="2" t="inlineStr">
        <is>
          <t>Staff tab: one row per person with their main role, hourly rate and contracted hours. Names typed here appear on the Rota tab automatically.</t>
        </is>
      </c>
    </row>
    <row r="12" ht="45" customHeight="1">
      <c r="A12" s="7" t="n">
        <v>3</v>
      </c>
      <c r="B12" s="2" t="inlineStr">
        <is>
          <t>Rota tab: for each person and day, pick the role for that shift and type start and end times as 24-hour times (for example 17:30). Shifts that finish after midnight work: type 00:30 as the end. Enter an unpaid break in minutes if there is one.</t>
        </is>
      </c>
    </row>
    <row r="13" ht="30" customHeight="1">
      <c r="A13" s="7" t="n">
        <v>4</v>
      </c>
      <c r="B13" s="2" t="inlineStr">
        <is>
          <t>Paid hours, hours against contract and cost per person calculate on the right of the Rota tab. Over-contract hours turn amber.</t>
        </is>
      </c>
    </row>
    <row r="14" ht="30" customHeight="1">
      <c r="A14" s="7" t="n">
        <v>5</v>
      </c>
      <c r="B14" s="2" t="inlineStr">
        <is>
          <t>Summary tab: hours and cost by role and by day, total labour cost, and labour as a share of forecast revenue if you enter a forecast.</t>
        </is>
      </c>
    </row>
    <row r="15" ht="30" customHeight="1">
      <c r="A15" s="7" t="n">
        <v>6</v>
      </c>
      <c r="B15" s="2" t="inlineStr">
        <is>
          <t>Cover tab: people on duty in every half hour for each day, and by role for the day you pick. Slots outside the team hours are grey; slots below your minimum for a role turn red.</t>
        </is>
      </c>
    </row>
    <row r="16" ht="15" customHeight="1">
      <c r="A16" s="7" t="n">
        <v>7</v>
      </c>
      <c r="B16" s="2" t="inlineStr">
        <is>
          <t>Save one copy per week, or duplicate the Rota tab and keep the Staff and Settings tabs shared.</t>
        </is>
      </c>
    </row>
    <row r="18">
      <c r="A18" s="3" t="inlineStr">
        <is>
          <t>Notes</t>
        </is>
      </c>
    </row>
    <row r="19" ht="30" customHeight="1">
      <c r="B19" s="2" t="inlineStr">
        <is>
          <t>Example names, rates and shifts are filled in so you can see the formulas working. They are placeholders, not wage benchmarks: replace them with your own.</t>
        </is>
      </c>
    </row>
    <row r="20" ht="30" customHeight="1">
      <c r="B20" s="2" t="inlineStr">
        <is>
          <t>Overtime premiums, night rates, holiday pay and break rules depend on contracts and local employment law. The cost here is hours times rate plus your on-cost percentage; add premiums yourself if they apply.</t>
        </is>
      </c>
    </row>
    <row r="21" ht="30" customHeight="1">
      <c r="B21" s="2" t="inlineStr">
        <is>
          <t>Some columns on the Rota, Settings and Cover tabs are hidden helpers that turn times into minutes. Leave them in place.</t>
        </is>
      </c>
    </row>
    <row r="22" ht="30" customHeight="1">
      <c r="B22" s="2" t="inlineStr">
        <is>
          <t>Plan cover from the programme: filmgrail.com/tools/showtime-planner/ lays out a week of sessions across screens.</t>
        </is>
      </c>
    </row>
    <row r="23" ht="15" customHeight="1">
      <c r="B23" s="2" t="inlineStr">
        <is>
          <t>A working aid, not employment or payroll advice.</t>
        </is>
      </c>
    </row>
    <row r="25">
      <c r="A25" s="8" t="inlineStr">
        <is>
          <t>Filmgrail — filmgrail.com</t>
        </is>
      </c>
    </row>
  </sheetData>
  <mergeCells count="1">
    <mergeCell ref="A2:B2"/>
  </mergeCells>
  <pageMargins left="0.75" right="0.75" top="1" bottom="1" header="0.5" footer="0.5"/>
  <headerFooter>
    <oddHeader/>
    <oddFooter>&amp;C&amp;8 Filmgrail — filmgrail.com</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G30"/>
  <sheetViews>
    <sheetView showGridLines="0" workbookViewId="0">
      <selection activeCell="A1" sqref="A1"/>
    </sheetView>
  </sheetViews>
  <sheetFormatPr baseColWidth="8" defaultRowHeight="15"/>
  <cols>
    <col width="40" customWidth="1" min="1" max="1"/>
    <col width="16" customWidth="1" min="2" max="2"/>
    <col width="16" customWidth="1" min="3" max="3"/>
    <col width="16" customWidth="1" min="4" max="4"/>
    <col width="16" customWidth="1" min="5" max="5"/>
    <col hidden="1" width="13" customWidth="1" min="6" max="6"/>
    <col hidden="1" width="13" customWidth="1" min="7" max="7"/>
  </cols>
  <sheetData>
    <row r="1">
      <c r="A1" s="1" t="inlineStr">
        <is>
          <t>Settings</t>
        </is>
      </c>
    </row>
    <row r="3">
      <c r="A3" t="inlineStr">
        <is>
          <t>Week commencing (Monday)</t>
        </is>
      </c>
      <c r="B3" s="9" t="n">
        <v>46335</v>
      </c>
    </row>
    <row r="4">
      <c r="A4" t="inlineStr">
        <is>
          <t>Employer on-costs (% of pay, optional)</t>
        </is>
      </c>
      <c r="B4" s="10" t="n">
        <v>0</v>
      </c>
    </row>
    <row r="5">
      <c r="A5" t="inlineStr">
        <is>
          <t>Team needed before first show (minutes)</t>
        </is>
      </c>
      <c r="B5" s="11" t="n">
        <v>45</v>
      </c>
    </row>
    <row r="6">
      <c r="A6" t="inlineStr">
        <is>
          <t>Team needed after last show ends (minutes)</t>
        </is>
      </c>
      <c r="B6" s="11" t="n">
        <v>30</v>
      </c>
    </row>
    <row r="7">
      <c r="A7" t="inlineStr">
        <is>
          <t>Forecast revenue for the week (optional)</t>
        </is>
      </c>
      <c r="B7" s="12" t="n"/>
    </row>
    <row r="9">
      <c r="A9" s="13" t="inlineStr">
        <is>
          <t>Roles</t>
        </is>
      </c>
      <c r="B9" s="13" t="inlineStr">
        <is>
          <t>Minimum on duty while open</t>
        </is>
      </c>
    </row>
    <row r="10">
      <c r="A10" s="11" t="inlineStr">
        <is>
          <t>Duty manager</t>
        </is>
      </c>
      <c r="B10" s="11" t="n">
        <v>1</v>
      </c>
    </row>
    <row r="11">
      <c r="A11" s="11" t="inlineStr">
        <is>
          <t>Box office</t>
        </is>
      </c>
      <c r="B11" s="11" t="n">
        <v>1</v>
      </c>
    </row>
    <row r="12">
      <c r="A12" s="11" t="inlineStr">
        <is>
          <t>Concessions</t>
        </is>
      </c>
      <c r="B12" s="11" t="n">
        <v>1</v>
      </c>
    </row>
    <row r="13">
      <c r="A13" s="11" t="inlineStr">
        <is>
          <t>Floor / usher</t>
        </is>
      </c>
      <c r="B13" s="11" t="n">
        <v>0</v>
      </c>
    </row>
    <row r="14">
      <c r="A14" s="11" t="inlineStr">
        <is>
          <t>Projection</t>
        </is>
      </c>
      <c r="B14" s="11" t="n">
        <v>0</v>
      </c>
    </row>
    <row r="15">
      <c r="A15" s="11" t="inlineStr">
        <is>
          <t>Cleaning</t>
        </is>
      </c>
      <c r="B15" s="11" t="n">
        <v>0</v>
      </c>
    </row>
    <row r="16">
      <c r="A16" s="11" t="n"/>
      <c r="B16" s="11" t="n"/>
    </row>
    <row r="17">
      <c r="A17" s="11" t="n"/>
      <c r="B17" s="11" t="n"/>
    </row>
    <row r="19">
      <c r="A19" s="13" t="inlineStr">
        <is>
          <t>Day</t>
        </is>
      </c>
      <c r="B19" s="13" t="inlineStr">
        <is>
          <t>First show starts</t>
        </is>
      </c>
      <c r="C19" s="13" t="inlineStr">
        <is>
          <t>Last show ends</t>
        </is>
      </c>
      <c r="D19" s="13" t="inlineStr">
        <is>
          <t>Team in from</t>
        </is>
      </c>
      <c r="E19" s="13" t="inlineStr">
        <is>
          <t>Team out by</t>
        </is>
      </c>
    </row>
    <row r="20">
      <c r="A20" s="14" t="inlineStr">
        <is>
          <t>Mon</t>
        </is>
      </c>
      <c r="B20" s="15" t="n">
        <v>0.7083333333333334</v>
      </c>
      <c r="C20" s="15" t="n">
        <v>0.9583333333333334</v>
      </c>
      <c r="D20" s="16">
        <f>IF(F20&lt;0,"",TIME(INT(MOD(F20,1440)/60),MOD(F20,60),0))</f>
        <v/>
      </c>
      <c r="E20" s="16">
        <f>IF(G20&lt;0,"",TIME(INT(MOD(G20,1440)/60),MOD(G20,60),0))</f>
        <v/>
      </c>
      <c r="F20">
        <f>IF(B20="",-1,(HOUR(B20)*60+MINUTE(B20))-IF(ISNUMBER($B$5),$B$5,0))</f>
        <v/>
      </c>
      <c r="G20">
        <f>IF(OR(B20="",C20=""),-1,(HOUR(C20)*60+MINUTE(C20))+IF((HOUR(C20)*60+MINUTE(C20))&lt;(HOUR(B20)*60+MINUTE(B20)),1440,0)+IF(ISNUMBER($B$6),$B$6,0))</f>
        <v/>
      </c>
    </row>
    <row r="21">
      <c r="A21" s="14" t="inlineStr">
        <is>
          <t>Tue</t>
        </is>
      </c>
      <c r="B21" s="15" t="n">
        <v>0.7083333333333334</v>
      </c>
      <c r="C21" s="15" t="n">
        <v>0.9583333333333334</v>
      </c>
      <c r="D21" s="16">
        <f>IF(F21&lt;0,"",TIME(INT(MOD(F21,1440)/60),MOD(F21,60),0))</f>
        <v/>
      </c>
      <c r="E21" s="16">
        <f>IF(G21&lt;0,"",TIME(INT(MOD(G21,1440)/60),MOD(G21,60),0))</f>
        <v/>
      </c>
      <c r="F21">
        <f>IF(B21="",-1,(HOUR(B21)*60+MINUTE(B21))-IF(ISNUMBER($B$5),$B$5,0))</f>
        <v/>
      </c>
      <c r="G21">
        <f>IF(OR(B21="",C21=""),-1,(HOUR(C21)*60+MINUTE(C21))+IF((HOUR(C21)*60+MINUTE(C21))&lt;(HOUR(B21)*60+MINUTE(B21)),1440,0)+IF(ISNUMBER($B$6),$B$6,0))</f>
        <v/>
      </c>
    </row>
    <row r="22">
      <c r="A22" s="14" t="inlineStr">
        <is>
          <t>Wed</t>
        </is>
      </c>
      <c r="B22" s="15" t="n">
        <v>0.7083333333333334</v>
      </c>
      <c r="C22" s="15" t="n">
        <v>0.9583333333333334</v>
      </c>
      <c r="D22" s="16">
        <f>IF(F22&lt;0,"",TIME(INT(MOD(F22,1440)/60),MOD(F22,60),0))</f>
        <v/>
      </c>
      <c r="E22" s="16">
        <f>IF(G22&lt;0,"",TIME(INT(MOD(G22,1440)/60),MOD(G22,60),0))</f>
        <v/>
      </c>
      <c r="F22">
        <f>IF(B22="",-1,(HOUR(B22)*60+MINUTE(B22))-IF(ISNUMBER($B$5),$B$5,0))</f>
        <v/>
      </c>
      <c r="G22">
        <f>IF(OR(B22="",C22=""),-1,(HOUR(C22)*60+MINUTE(C22))+IF((HOUR(C22)*60+MINUTE(C22))&lt;(HOUR(B22)*60+MINUTE(B22)),1440,0)+IF(ISNUMBER($B$6),$B$6,0))</f>
        <v/>
      </c>
    </row>
    <row r="23">
      <c r="A23" s="14" t="inlineStr">
        <is>
          <t>Thu</t>
        </is>
      </c>
      <c r="B23" s="15" t="n">
        <v>0.7083333333333334</v>
      </c>
      <c r="C23" s="15" t="n">
        <v>0.96875</v>
      </c>
      <c r="D23" s="16">
        <f>IF(F23&lt;0,"",TIME(INT(MOD(F23,1440)/60),MOD(F23,60),0))</f>
        <v/>
      </c>
      <c r="E23" s="16">
        <f>IF(G23&lt;0,"",TIME(INT(MOD(G23,1440)/60),MOD(G23,60),0))</f>
        <v/>
      </c>
      <c r="F23">
        <f>IF(B23="",-1,(HOUR(B23)*60+MINUTE(B23))-IF(ISNUMBER($B$5),$B$5,0))</f>
        <v/>
      </c>
      <c r="G23">
        <f>IF(OR(B23="",C23=""),-1,(HOUR(C23)*60+MINUTE(C23))+IF((HOUR(C23)*60+MINUTE(C23))&lt;(HOUR(B23)*60+MINUTE(B23)),1440,0)+IF(ISNUMBER($B$6),$B$6,0))</f>
        <v/>
      </c>
    </row>
    <row r="24">
      <c r="A24" s="14" t="inlineStr">
        <is>
          <t>Fri</t>
        </is>
      </c>
      <c r="B24" s="15" t="n">
        <v>0.5833333333333334</v>
      </c>
      <c r="C24" s="15" t="n">
        <v>0.9993055555555556</v>
      </c>
      <c r="D24" s="16">
        <f>IF(F24&lt;0,"",TIME(INT(MOD(F24,1440)/60),MOD(F24,60),0))</f>
        <v/>
      </c>
      <c r="E24" s="16">
        <f>IF(G24&lt;0,"",TIME(INT(MOD(G24,1440)/60),MOD(G24,60),0))</f>
        <v/>
      </c>
      <c r="F24">
        <f>IF(B24="",-1,(HOUR(B24)*60+MINUTE(B24))-IF(ISNUMBER($B$5),$B$5,0))</f>
        <v/>
      </c>
      <c r="G24">
        <f>IF(OR(B24="",C24=""),-1,(HOUR(C24)*60+MINUTE(C24))+IF((HOUR(C24)*60+MINUTE(C24))&lt;(HOUR(B24)*60+MINUTE(B24)),1440,0)+IF(ISNUMBER($B$6),$B$6,0))</f>
        <v/>
      </c>
    </row>
    <row r="25">
      <c r="A25" s="14" t="inlineStr">
        <is>
          <t>Sat</t>
        </is>
      </c>
      <c r="B25" s="15" t="n">
        <v>0.4583333333333333</v>
      </c>
      <c r="C25" s="15" t="n">
        <v>0.9993055555555556</v>
      </c>
      <c r="D25" s="16">
        <f>IF(F25&lt;0,"",TIME(INT(MOD(F25,1440)/60),MOD(F25,60),0))</f>
        <v/>
      </c>
      <c r="E25" s="16">
        <f>IF(G25&lt;0,"",TIME(INT(MOD(G25,1440)/60),MOD(G25,60),0))</f>
        <v/>
      </c>
      <c r="F25">
        <f>IF(B25="",-1,(HOUR(B25)*60+MINUTE(B25))-IF(ISNUMBER($B$5),$B$5,0))</f>
        <v/>
      </c>
      <c r="G25">
        <f>IF(OR(B25="",C25=""),-1,(HOUR(C25)*60+MINUTE(C25))+IF((HOUR(C25)*60+MINUTE(C25))&lt;(HOUR(B25)*60+MINUTE(B25)),1440,0)+IF(ISNUMBER($B$6),$B$6,0))</f>
        <v/>
      </c>
    </row>
    <row r="26">
      <c r="A26" s="14" t="inlineStr">
        <is>
          <t>Sun</t>
        </is>
      </c>
      <c r="B26" s="15" t="n">
        <v>0.4583333333333333</v>
      </c>
      <c r="C26" s="15" t="n">
        <v>0.9375</v>
      </c>
      <c r="D26" s="16">
        <f>IF(F26&lt;0,"",TIME(INT(MOD(F26,1440)/60),MOD(F26,60),0))</f>
        <v/>
      </c>
      <c r="E26" s="16">
        <f>IF(G26&lt;0,"",TIME(INT(MOD(G26,1440)/60),MOD(G26,60),0))</f>
        <v/>
      </c>
      <c r="F26">
        <f>IF(B26="",-1,(HOUR(B26)*60+MINUTE(B26))-IF(ISNUMBER($B$5),$B$5,0))</f>
        <v/>
      </c>
      <c r="G26">
        <f>IF(OR(B26="",C26=""),-1,(HOUR(C26)*60+MINUTE(C26))+IF((HOUR(C26)*60+MINUTE(C26))&lt;(HOUR(B26)*60+MINUTE(B26)),1440,0)+IF(ISNUMBER($B$6),$B$6,0))</f>
        <v/>
      </c>
    </row>
    <row r="28">
      <c r="A28" s="8" t="inlineStr">
        <is>
          <t>Last show ends: when the last feature finishes, credits included. Type 00:30 for half past midnight.</t>
        </is>
      </c>
    </row>
    <row r="30">
      <c r="A30" s="8" t="inlineStr">
        <is>
          <t>Filmgrail — filmgrail.com</t>
        </is>
      </c>
    </row>
  </sheetData>
  <pageMargins left="0.75" right="0.75" top="1" bottom="1" header="0.5" footer="0.5"/>
  <headerFooter>
    <oddHeader/>
    <oddFooter>&amp;C&amp;8 Filmgrail — filmgrail.com</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F31"/>
  <sheetViews>
    <sheetView showGridLines="0" workbookViewId="0">
      <selection activeCell="A1" sqref="A1"/>
    </sheetView>
  </sheetViews>
  <sheetFormatPr baseColWidth="8" defaultRowHeight="15"/>
  <cols>
    <col width="24" customWidth="1" min="1" max="1"/>
    <col width="18" customWidth="1" min="2" max="2"/>
    <col width="26" customWidth="1" min="3" max="3"/>
    <col width="13" customWidth="1" min="4" max="4"/>
    <col width="14" customWidth="1" min="5" max="5"/>
    <col width="30" customWidth="1" min="6" max="6"/>
  </cols>
  <sheetData>
    <row r="1">
      <c r="A1" s="1" t="inlineStr">
        <is>
          <t>Staff list</t>
        </is>
      </c>
    </row>
    <row r="2">
      <c r="A2" s="8" t="inlineStr">
        <is>
          <t>Example people and rates: replace with your own.</t>
        </is>
      </c>
    </row>
    <row r="4">
      <c r="A4" s="13" t="inlineStr">
        <is>
          <t>Name</t>
        </is>
      </c>
      <c r="B4" s="13" t="inlineStr">
        <is>
          <t>Main role</t>
        </is>
      </c>
      <c r="C4" s="13" t="inlineStr">
        <is>
          <t>Other roles</t>
        </is>
      </c>
      <c r="D4" s="13" t="inlineStr">
        <is>
          <t>Hourly rate</t>
        </is>
      </c>
      <c r="E4" s="13" t="inlineStr">
        <is>
          <t>Contracted hours / week</t>
        </is>
      </c>
      <c r="F4" s="13" t="inlineStr">
        <is>
          <t>Phone or notes</t>
        </is>
      </c>
    </row>
    <row r="5">
      <c r="A5" s="11" t="inlineStr">
        <is>
          <t>Alex (example)</t>
        </is>
      </c>
      <c r="B5" s="11" t="inlineStr">
        <is>
          <t>Duty manager</t>
        </is>
      </c>
      <c r="C5" s="11" t="inlineStr">
        <is>
          <t>Box office</t>
        </is>
      </c>
      <c r="D5" s="12" t="n">
        <v>20</v>
      </c>
      <c r="E5" s="11" t="n">
        <v>37.5</v>
      </c>
      <c r="F5" s="11" t="n"/>
    </row>
    <row r="6">
      <c r="A6" s="11" t="inlineStr">
        <is>
          <t>Sam (example)</t>
        </is>
      </c>
      <c r="B6" s="11" t="inlineStr">
        <is>
          <t>Duty manager</t>
        </is>
      </c>
      <c r="C6" s="11" t="inlineStr">
        <is>
          <t>Projection</t>
        </is>
      </c>
      <c r="D6" s="12" t="n">
        <v>20</v>
      </c>
      <c r="E6" s="11" t="n">
        <v>37.5</v>
      </c>
      <c r="F6" s="11" t="n"/>
    </row>
    <row r="7">
      <c r="A7" s="11" t="inlineStr">
        <is>
          <t>Jo (example)</t>
        </is>
      </c>
      <c r="B7" s="11" t="inlineStr">
        <is>
          <t>Box office</t>
        </is>
      </c>
      <c r="C7" s="11" t="inlineStr">
        <is>
          <t>Concessions</t>
        </is>
      </c>
      <c r="D7" s="12" t="n">
        <v>15</v>
      </c>
      <c r="E7" s="11" t="n">
        <v>20</v>
      </c>
      <c r="F7" s="11" t="n"/>
    </row>
    <row r="8">
      <c r="A8" s="11" t="inlineStr">
        <is>
          <t>Chris (example)</t>
        </is>
      </c>
      <c r="B8" s="11" t="inlineStr">
        <is>
          <t>Concessions</t>
        </is>
      </c>
      <c r="C8" s="11" t="inlineStr">
        <is>
          <t>Box office</t>
        </is>
      </c>
      <c r="D8" s="12" t="n">
        <v>15</v>
      </c>
      <c r="E8" s="11" t="n">
        <v>16</v>
      </c>
      <c r="F8" s="11" t="n"/>
    </row>
    <row r="9">
      <c r="A9" s="11" t="inlineStr">
        <is>
          <t>Priya (example)</t>
        </is>
      </c>
      <c r="B9" s="11" t="inlineStr">
        <is>
          <t>Concessions</t>
        </is>
      </c>
      <c r="C9" s="11" t="inlineStr">
        <is>
          <t>Floor / usher</t>
        </is>
      </c>
      <c r="D9" s="12" t="n">
        <v>15</v>
      </c>
      <c r="E9" s="11" t="n">
        <v>16</v>
      </c>
      <c r="F9" s="11" t="n"/>
    </row>
    <row r="10">
      <c r="A10" s="11" t="inlineStr">
        <is>
          <t>Lee (example)</t>
        </is>
      </c>
      <c r="B10" s="11" t="inlineStr">
        <is>
          <t>Floor / usher</t>
        </is>
      </c>
      <c r="C10" s="11" t="inlineStr">
        <is>
          <t>Cleaning</t>
        </is>
      </c>
      <c r="D10" s="12" t="n">
        <v>15</v>
      </c>
      <c r="E10" s="11" t="n">
        <v>12</v>
      </c>
      <c r="F10" s="11" t="n"/>
    </row>
    <row r="11">
      <c r="A11" s="11" t="inlineStr">
        <is>
          <t>Morgan (example)</t>
        </is>
      </c>
      <c r="B11" s="11" t="inlineStr">
        <is>
          <t>Projection</t>
        </is>
      </c>
      <c r="C11" s="11" t="inlineStr">
        <is>
          <t>Floor / usher</t>
        </is>
      </c>
      <c r="D11" s="12" t="n">
        <v>17</v>
      </c>
      <c r="E11" s="11" t="n">
        <v>24</v>
      </c>
      <c r="F11" s="11" t="n"/>
    </row>
    <row r="12">
      <c r="A12" s="11" t="inlineStr">
        <is>
          <t>Kim (example)</t>
        </is>
      </c>
      <c r="B12" s="11" t="inlineStr">
        <is>
          <t>Cleaning</t>
        </is>
      </c>
      <c r="C12" s="11" t="inlineStr"/>
      <c r="D12" s="12" t="n">
        <v>15</v>
      </c>
      <c r="E12" s="11" t="n">
        <v>15</v>
      </c>
      <c r="F12" s="11" t="n"/>
    </row>
    <row r="13">
      <c r="A13" s="11" t="n"/>
      <c r="B13" s="11" t="n"/>
      <c r="C13" s="11" t="n"/>
      <c r="D13" s="12" t="n"/>
      <c r="E13" s="11" t="n"/>
      <c r="F13" s="11" t="n"/>
    </row>
    <row r="14">
      <c r="A14" s="11" t="n"/>
      <c r="B14" s="11" t="n"/>
      <c r="C14" s="11" t="n"/>
      <c r="D14" s="12" t="n"/>
      <c r="E14" s="11" t="n"/>
      <c r="F14" s="11" t="n"/>
    </row>
    <row r="15">
      <c r="A15" s="11" t="n"/>
      <c r="B15" s="11" t="n"/>
      <c r="C15" s="11" t="n"/>
      <c r="D15" s="12" t="n"/>
      <c r="E15" s="11" t="n"/>
      <c r="F15" s="11" t="n"/>
    </row>
    <row r="16">
      <c r="A16" s="11" t="n"/>
      <c r="B16" s="11" t="n"/>
      <c r="C16" s="11" t="n"/>
      <c r="D16" s="12" t="n"/>
      <c r="E16" s="11" t="n"/>
      <c r="F16" s="11" t="n"/>
    </row>
    <row r="17">
      <c r="A17" s="11" t="n"/>
      <c r="B17" s="11" t="n"/>
      <c r="C17" s="11" t="n"/>
      <c r="D17" s="12" t="n"/>
      <c r="E17" s="11" t="n"/>
      <c r="F17" s="11" t="n"/>
    </row>
    <row r="18">
      <c r="A18" s="11" t="n"/>
      <c r="B18" s="11" t="n"/>
      <c r="C18" s="11" t="n"/>
      <c r="D18" s="12" t="n"/>
      <c r="E18" s="11" t="n"/>
      <c r="F18" s="11" t="n"/>
    </row>
    <row r="19">
      <c r="A19" s="11" t="n"/>
      <c r="B19" s="11" t="n"/>
      <c r="C19" s="11" t="n"/>
      <c r="D19" s="12" t="n"/>
      <c r="E19" s="11" t="n"/>
      <c r="F19" s="11" t="n"/>
    </row>
    <row r="20">
      <c r="A20" s="11" t="n"/>
      <c r="B20" s="11" t="n"/>
      <c r="C20" s="11" t="n"/>
      <c r="D20" s="12" t="n"/>
      <c r="E20" s="11" t="n"/>
      <c r="F20" s="11" t="n"/>
    </row>
    <row r="21">
      <c r="A21" s="11" t="n"/>
      <c r="B21" s="11" t="n"/>
      <c r="C21" s="11" t="n"/>
      <c r="D21" s="12" t="n"/>
      <c r="E21" s="11" t="n"/>
      <c r="F21" s="11" t="n"/>
    </row>
    <row r="22">
      <c r="A22" s="11" t="n"/>
      <c r="B22" s="11" t="n"/>
      <c r="C22" s="11" t="n"/>
      <c r="D22" s="12" t="n"/>
      <c r="E22" s="11" t="n"/>
      <c r="F22" s="11" t="n"/>
    </row>
    <row r="23">
      <c r="A23" s="11" t="n"/>
      <c r="B23" s="11" t="n"/>
      <c r="C23" s="11" t="n"/>
      <c r="D23" s="12" t="n"/>
      <c r="E23" s="11" t="n"/>
      <c r="F23" s="11" t="n"/>
    </row>
    <row r="24">
      <c r="A24" s="11" t="n"/>
      <c r="B24" s="11" t="n"/>
      <c r="C24" s="11" t="n"/>
      <c r="D24" s="12" t="n"/>
      <c r="E24" s="11" t="n"/>
      <c r="F24" s="11" t="n"/>
    </row>
    <row r="25">
      <c r="A25" s="11" t="n"/>
      <c r="B25" s="11" t="n"/>
      <c r="C25" s="11" t="n"/>
      <c r="D25" s="12" t="n"/>
      <c r="E25" s="11" t="n"/>
      <c r="F25" s="11" t="n"/>
    </row>
    <row r="26">
      <c r="A26" s="11" t="n"/>
      <c r="B26" s="11" t="n"/>
      <c r="C26" s="11" t="n"/>
      <c r="D26" s="12" t="n"/>
      <c r="E26" s="11" t="n"/>
      <c r="F26" s="11" t="n"/>
    </row>
    <row r="27">
      <c r="A27" s="11" t="n"/>
      <c r="B27" s="11" t="n"/>
      <c r="C27" s="11" t="n"/>
      <c r="D27" s="12" t="n"/>
      <c r="E27" s="11" t="n"/>
      <c r="F27" s="11" t="n"/>
    </row>
    <row r="28">
      <c r="A28" s="11" t="n"/>
      <c r="B28" s="11" t="n"/>
      <c r="C28" s="11" t="n"/>
      <c r="D28" s="12" t="n"/>
      <c r="E28" s="11" t="n"/>
      <c r="F28" s="11" t="n"/>
    </row>
    <row r="29">
      <c r="A29" s="11" t="n"/>
      <c r="B29" s="11" t="n"/>
      <c r="C29" s="11" t="n"/>
      <c r="D29" s="12" t="n"/>
      <c r="E29" s="11" t="n"/>
      <c r="F29" s="11" t="n"/>
    </row>
    <row r="31">
      <c r="A31" s="8" t="inlineStr">
        <is>
          <t>Filmgrail — filmgrail.com</t>
        </is>
      </c>
    </row>
  </sheetData>
  <dataValidations count="1">
    <dataValidation sqref="B5 B6 B7 B8 B9 B10 B11 B12 B13 B14 B15 B16 B17 B18 B19 B20 B21 B22 B23 B24 B25 B26 B27 B28 B29" showDropDown="0" showInputMessage="0" showErrorMessage="0" allowBlank="1" type="list">
      <formula1>Settings!$A$10:$A$17</formula1>
    </dataValidation>
  </dataValidations>
  <pageMargins left="0.75" right="0.75" top="1" bottom="1" header="0.5" footer="0.5"/>
  <headerFooter>
    <oddHeader/>
    <oddFooter>&amp;C&amp;8 Filmgrail — filmgrail.com</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C33"/>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0" customWidth="1" min="1" max="1"/>
    <col width="14" customWidth="1" min="2" max="2"/>
    <col width="7" customWidth="1" min="3" max="3"/>
    <col width="7" customWidth="1" min="4" max="4"/>
    <col width="7" customWidth="1" min="5" max="5"/>
    <col width="7" customWidth="1" min="6" max="6"/>
    <col hidden="1" width="13" customWidth="1" min="7" max="7"/>
    <col hidden="1" width="13" customWidth="1" min="8" max="8"/>
    <col width="14" customWidth="1" min="9" max="9"/>
    <col width="7" customWidth="1" min="10" max="10"/>
    <col width="7" customWidth="1" min="11" max="11"/>
    <col width="7" customWidth="1" min="12" max="12"/>
    <col width="7" customWidth="1" min="13" max="13"/>
    <col hidden="1" width="13" customWidth="1" min="14" max="14"/>
    <col hidden="1" width="13" customWidth="1" min="15" max="15"/>
    <col width="14" customWidth="1" min="16" max="16"/>
    <col width="7" customWidth="1" min="17" max="17"/>
    <col width="7" customWidth="1" min="18" max="18"/>
    <col width="7" customWidth="1" min="19" max="19"/>
    <col width="7" customWidth="1" min="20" max="20"/>
    <col hidden="1" width="13" customWidth="1" min="21" max="21"/>
    <col hidden="1" width="13" customWidth="1" min="22" max="22"/>
    <col width="14" customWidth="1" min="23" max="23"/>
    <col width="7" customWidth="1" min="24" max="24"/>
    <col width="7" customWidth="1" min="25" max="25"/>
    <col width="7" customWidth="1" min="26" max="26"/>
    <col width="7" customWidth="1" min="27" max="27"/>
    <col hidden="1" width="13" customWidth="1" min="28" max="28"/>
    <col hidden="1" width="13" customWidth="1" min="29" max="29"/>
    <col width="14" customWidth="1" min="30" max="30"/>
    <col width="7" customWidth="1" min="31" max="31"/>
    <col width="7" customWidth="1" min="32" max="32"/>
    <col width="7" customWidth="1" min="33" max="33"/>
    <col width="7" customWidth="1" min="34" max="34"/>
    <col hidden="1" width="13" customWidth="1" min="35" max="35"/>
    <col hidden="1" width="13" customWidth="1" min="36" max="36"/>
    <col width="14" customWidth="1" min="37" max="37"/>
    <col width="7" customWidth="1" min="38" max="38"/>
    <col width="7" customWidth="1" min="39" max="39"/>
    <col width="7" customWidth="1" min="40" max="40"/>
    <col width="7" customWidth="1" min="41" max="41"/>
    <col hidden="1" width="13" customWidth="1" min="42" max="42"/>
    <col hidden="1" width="13" customWidth="1" min="43" max="43"/>
    <col width="14" customWidth="1" min="44" max="44"/>
    <col width="7" customWidth="1" min="45" max="45"/>
    <col width="7" customWidth="1" min="46" max="46"/>
    <col width="7" customWidth="1" min="47" max="47"/>
    <col width="7" customWidth="1" min="48" max="48"/>
    <col hidden="1" width="13" customWidth="1" min="49" max="49"/>
    <col hidden="1" width="13" customWidth="1" min="50" max="50"/>
    <col width="10" customWidth="1" min="51" max="51"/>
    <col width="10" customWidth="1" min="52" max="52"/>
    <col width="11" customWidth="1" min="53" max="53"/>
    <col width="9" customWidth="1" min="54" max="54"/>
    <col width="13" customWidth="1" min="55" max="55"/>
  </cols>
  <sheetData>
    <row r="1">
      <c r="A1" s="1" t="inlineStr">
        <is>
          <t>Weekly rota</t>
        </is>
      </c>
    </row>
    <row r="2">
      <c r="A2" s="8" t="inlineStr">
        <is>
          <t>Week commencing</t>
        </is>
      </c>
      <c r="B2" s="17">
        <f>Settings!B3</f>
        <v/>
      </c>
    </row>
    <row r="4">
      <c r="A4" s="13" t="inlineStr">
        <is>
          <t>Name</t>
        </is>
      </c>
      <c r="B4" s="18">
        <f>Settings!$B$3+0</f>
        <v/>
      </c>
      <c r="I4" s="18">
        <f>Settings!$B$3+1</f>
        <v/>
      </c>
      <c r="P4" s="18">
        <f>Settings!$B$3+2</f>
        <v/>
      </c>
      <c r="W4" s="18">
        <f>Settings!$B$3+3</f>
        <v/>
      </c>
      <c r="AD4" s="18">
        <f>Settings!$B$3+4</f>
        <v/>
      </c>
      <c r="AK4" s="18">
        <f>Settings!$B$3+5</f>
        <v/>
      </c>
      <c r="AR4" s="18">
        <f>Settings!$B$3+6</f>
        <v/>
      </c>
    </row>
    <row r="5">
      <c r="A5" s="19" t="n"/>
      <c r="B5" s="13" t="inlineStr">
        <is>
          <t>Role</t>
        </is>
      </c>
      <c r="C5" s="13" t="inlineStr">
        <is>
          <t>Start</t>
        </is>
      </c>
      <c r="D5" s="13" t="inlineStr">
        <is>
          <t>End</t>
        </is>
      </c>
      <c r="E5" s="13" t="inlineStr">
        <is>
          <t>Break min</t>
        </is>
      </c>
      <c r="F5" s="13" t="inlineStr">
        <is>
          <t>Paid hrs</t>
        </is>
      </c>
      <c r="G5" s="13" t="inlineStr">
        <is>
          <t>start min</t>
        </is>
      </c>
      <c r="H5" s="13" t="inlineStr">
        <is>
          <t>end min</t>
        </is>
      </c>
      <c r="I5" s="13" t="inlineStr">
        <is>
          <t>Role</t>
        </is>
      </c>
      <c r="J5" s="13" t="inlineStr">
        <is>
          <t>Start</t>
        </is>
      </c>
      <c r="K5" s="13" t="inlineStr">
        <is>
          <t>End</t>
        </is>
      </c>
      <c r="L5" s="13" t="inlineStr">
        <is>
          <t>Break min</t>
        </is>
      </c>
      <c r="M5" s="13" t="inlineStr">
        <is>
          <t>Paid hrs</t>
        </is>
      </c>
      <c r="N5" s="13" t="inlineStr">
        <is>
          <t>start min</t>
        </is>
      </c>
      <c r="O5" s="13" t="inlineStr">
        <is>
          <t>end min</t>
        </is>
      </c>
      <c r="P5" s="13" t="inlineStr">
        <is>
          <t>Role</t>
        </is>
      </c>
      <c r="Q5" s="13" t="inlineStr">
        <is>
          <t>Start</t>
        </is>
      </c>
      <c r="R5" s="13" t="inlineStr">
        <is>
          <t>End</t>
        </is>
      </c>
      <c r="S5" s="13" t="inlineStr">
        <is>
          <t>Break min</t>
        </is>
      </c>
      <c r="T5" s="13" t="inlineStr">
        <is>
          <t>Paid hrs</t>
        </is>
      </c>
      <c r="U5" s="13" t="inlineStr">
        <is>
          <t>start min</t>
        </is>
      </c>
      <c r="V5" s="13" t="inlineStr">
        <is>
          <t>end min</t>
        </is>
      </c>
      <c r="W5" s="13" t="inlineStr">
        <is>
          <t>Role</t>
        </is>
      </c>
      <c r="X5" s="13" t="inlineStr">
        <is>
          <t>Start</t>
        </is>
      </c>
      <c r="Y5" s="13" t="inlineStr">
        <is>
          <t>End</t>
        </is>
      </c>
      <c r="Z5" s="13" t="inlineStr">
        <is>
          <t>Break min</t>
        </is>
      </c>
      <c r="AA5" s="13" t="inlineStr">
        <is>
          <t>Paid hrs</t>
        </is>
      </c>
      <c r="AB5" s="13" t="inlineStr">
        <is>
          <t>start min</t>
        </is>
      </c>
      <c r="AC5" s="13" t="inlineStr">
        <is>
          <t>end min</t>
        </is>
      </c>
      <c r="AD5" s="13" t="inlineStr">
        <is>
          <t>Role</t>
        </is>
      </c>
      <c r="AE5" s="13" t="inlineStr">
        <is>
          <t>Start</t>
        </is>
      </c>
      <c r="AF5" s="13" t="inlineStr">
        <is>
          <t>End</t>
        </is>
      </c>
      <c r="AG5" s="13" t="inlineStr">
        <is>
          <t>Break min</t>
        </is>
      </c>
      <c r="AH5" s="13" t="inlineStr">
        <is>
          <t>Paid hrs</t>
        </is>
      </c>
      <c r="AI5" s="13" t="inlineStr">
        <is>
          <t>start min</t>
        </is>
      </c>
      <c r="AJ5" s="13" t="inlineStr">
        <is>
          <t>end min</t>
        </is>
      </c>
      <c r="AK5" s="13" t="inlineStr">
        <is>
          <t>Role</t>
        </is>
      </c>
      <c r="AL5" s="13" t="inlineStr">
        <is>
          <t>Start</t>
        </is>
      </c>
      <c r="AM5" s="13" t="inlineStr">
        <is>
          <t>End</t>
        </is>
      </c>
      <c r="AN5" s="13" t="inlineStr">
        <is>
          <t>Break min</t>
        </is>
      </c>
      <c r="AO5" s="13" t="inlineStr">
        <is>
          <t>Paid hrs</t>
        </is>
      </c>
      <c r="AP5" s="13" t="inlineStr">
        <is>
          <t>start min</t>
        </is>
      </c>
      <c r="AQ5" s="13" t="inlineStr">
        <is>
          <t>end min</t>
        </is>
      </c>
      <c r="AR5" s="13" t="inlineStr">
        <is>
          <t>Role</t>
        </is>
      </c>
      <c r="AS5" s="13" t="inlineStr">
        <is>
          <t>Start</t>
        </is>
      </c>
      <c r="AT5" s="13" t="inlineStr">
        <is>
          <t>End</t>
        </is>
      </c>
      <c r="AU5" s="13" t="inlineStr">
        <is>
          <t>Break min</t>
        </is>
      </c>
      <c r="AV5" s="13" t="inlineStr">
        <is>
          <t>Paid hrs</t>
        </is>
      </c>
      <c r="AW5" s="13" t="inlineStr">
        <is>
          <t>start min</t>
        </is>
      </c>
      <c r="AX5" s="13" t="inlineStr">
        <is>
          <t>end min</t>
        </is>
      </c>
      <c r="AY5" s="13" t="inlineStr">
        <is>
          <t>Total paid hours</t>
        </is>
      </c>
      <c r="AZ5" s="13" t="inlineStr">
        <is>
          <t>Contracted</t>
        </is>
      </c>
      <c r="BA5" s="13" t="inlineStr">
        <is>
          <t>Over (+) / under (-)</t>
        </is>
      </c>
      <c r="BB5" s="13" t="inlineStr">
        <is>
          <t>Rate</t>
        </is>
      </c>
      <c r="BC5" s="13" t="inlineStr">
        <is>
          <t>Cost incl. on-costs</t>
        </is>
      </c>
    </row>
    <row r="6">
      <c r="A6" s="20">
        <f>IF(Staff!A5="","",Staff!A5)</f>
        <v/>
      </c>
      <c r="B6" s="11" t="inlineStr">
        <is>
          <t>Duty manager</t>
        </is>
      </c>
      <c r="C6" s="15" t="n">
        <v>0.6770833333333334</v>
      </c>
      <c r="D6" s="15" t="n">
        <v>0.9791666666666666</v>
      </c>
      <c r="E6" s="11" t="n">
        <v>30</v>
      </c>
      <c r="F6" s="21">
        <f>IF(H6&lt;0,0,MAX(0,(H6-G6)/60-IF(ISNUMBER(E6),E6,0)/60))</f>
        <v/>
      </c>
      <c r="G6">
        <f>IF(C6="",-1,(HOUR(C6)*60+MINUTE(C6)))</f>
        <v/>
      </c>
      <c r="H6">
        <f>IF(OR(C6="",D6=""),-1,(HOUR(D6)*60+MINUTE(D6))+IF((HOUR(D6)*60+MINUTE(D6))&lt;=G6,1440,0))</f>
        <v/>
      </c>
      <c r="I6" s="11" t="inlineStr">
        <is>
          <t>Duty manager</t>
        </is>
      </c>
      <c r="J6" s="15" t="n">
        <v>0.6770833333333334</v>
      </c>
      <c r="K6" s="15" t="n">
        <v>0.9791666666666666</v>
      </c>
      <c r="L6" s="11" t="n">
        <v>30</v>
      </c>
      <c r="M6" s="21">
        <f>IF(O6&lt;0,0,MAX(0,(O6-N6)/60-IF(ISNUMBER(L6),L6,0)/60))</f>
        <v/>
      </c>
      <c r="N6">
        <f>IF(J6="",-1,(HOUR(J6)*60+MINUTE(J6)))</f>
        <v/>
      </c>
      <c r="O6">
        <f>IF(OR(J6="",K6=""),-1,(HOUR(K6)*60+MINUTE(K6))+IF((HOUR(K6)*60+MINUTE(K6))&lt;=N6,1440,0))</f>
        <v/>
      </c>
      <c r="P6" s="11" t="n"/>
      <c r="Q6" s="15" t="n"/>
      <c r="R6" s="15" t="n"/>
      <c r="S6" s="11" t="n"/>
      <c r="T6" s="21">
        <f>IF(V6&lt;0,0,MAX(0,(V6-U6)/60-IF(ISNUMBER(S6),S6,0)/60))</f>
        <v/>
      </c>
      <c r="U6">
        <f>IF(Q6="",-1,(HOUR(Q6)*60+MINUTE(Q6)))</f>
        <v/>
      </c>
      <c r="V6">
        <f>IF(OR(Q6="",R6=""),-1,(HOUR(R6)*60+MINUTE(R6))+IF((HOUR(R6)*60+MINUTE(R6))&lt;=U6,1440,0))</f>
        <v/>
      </c>
      <c r="W6" s="11" t="n"/>
      <c r="X6" s="15" t="n"/>
      <c r="Y6" s="15" t="n"/>
      <c r="Z6" s="11" t="n"/>
      <c r="AA6" s="21">
        <f>IF(AC6&lt;0,0,MAX(0,(AC6-AB6)/60-IF(ISNUMBER(Z6),Z6,0)/60))</f>
        <v/>
      </c>
      <c r="AB6">
        <f>IF(X6="",-1,(HOUR(X6)*60+MINUTE(X6)))</f>
        <v/>
      </c>
      <c r="AC6">
        <f>IF(OR(X6="",Y6=""),-1,(HOUR(Y6)*60+MINUTE(Y6))+IF((HOUR(Y6)*60+MINUTE(Y6))&lt;=AB6,1440,0))</f>
        <v/>
      </c>
      <c r="AD6" s="11" t="inlineStr">
        <is>
          <t>Duty manager</t>
        </is>
      </c>
      <c r="AE6" s="15" t="n">
        <v>0.5520833333333334</v>
      </c>
      <c r="AF6" s="15" t="n">
        <v>0.8333333333333334</v>
      </c>
      <c r="AG6" s="11" t="n">
        <v>30</v>
      </c>
      <c r="AH6" s="21">
        <f>IF(AJ6&lt;0,0,MAX(0,(AJ6-AI6)/60-IF(ISNUMBER(AG6),AG6,0)/60))</f>
        <v/>
      </c>
      <c r="AI6">
        <f>IF(AE6="",-1,(HOUR(AE6)*60+MINUTE(AE6)))</f>
        <v/>
      </c>
      <c r="AJ6">
        <f>IF(OR(AE6="",AF6=""),-1,(HOUR(AF6)*60+MINUTE(AF6))+IF((HOUR(AF6)*60+MINUTE(AF6))&lt;=AI6,1440,0))</f>
        <v/>
      </c>
      <c r="AK6" s="11" t="inlineStr">
        <is>
          <t>Duty manager</t>
        </is>
      </c>
      <c r="AL6" s="15" t="n">
        <v>0.4270833333333333</v>
      </c>
      <c r="AM6" s="15" t="n">
        <v>0.75</v>
      </c>
      <c r="AN6" s="11" t="n">
        <v>30</v>
      </c>
      <c r="AO6" s="21">
        <f>IF(AQ6&lt;0,0,MAX(0,(AQ6-AP6)/60-IF(ISNUMBER(AN6),AN6,0)/60))</f>
        <v/>
      </c>
      <c r="AP6">
        <f>IF(AL6="",-1,(HOUR(AL6)*60+MINUTE(AL6)))</f>
        <v/>
      </c>
      <c r="AQ6">
        <f>IF(OR(AL6="",AM6=""),-1,(HOUR(AM6)*60+MINUTE(AM6))+IF((HOUR(AM6)*60+MINUTE(AM6))&lt;=AP6,1440,0))</f>
        <v/>
      </c>
      <c r="AR6" s="11" t="n"/>
      <c r="AS6" s="15" t="n"/>
      <c r="AT6" s="15" t="n"/>
      <c r="AU6" s="11" t="n"/>
      <c r="AV6" s="21">
        <f>IF(AX6&lt;0,0,MAX(0,(AX6-AW6)/60-IF(ISNUMBER(AU6),AU6,0)/60))</f>
        <v/>
      </c>
      <c r="AW6">
        <f>IF(AS6="",-1,(HOUR(AS6)*60+MINUTE(AS6)))</f>
        <v/>
      </c>
      <c r="AX6">
        <f>IF(OR(AS6="",AT6=""),-1,(HOUR(AT6)*60+MINUTE(AT6))+IF((HOUR(AT6)*60+MINUTE(AT6))&lt;=AW6,1440,0))</f>
        <v/>
      </c>
      <c r="AY6" s="22">
        <f>F6+M6+T6+AA6+AH6+AO6+AV6</f>
        <v/>
      </c>
      <c r="AZ6" s="21">
        <f>IF(ISNUMBER(Staff!E5),Staff!E5,0)</f>
        <v/>
      </c>
      <c r="BA6" s="21">
        <f>IF(AZ6=0,"",AY6-AZ6)</f>
        <v/>
      </c>
      <c r="BB6" s="23">
        <f>IF(ISNUMBER(Staff!D5),Staff!D5,0)</f>
        <v/>
      </c>
      <c r="BC6" s="24">
        <f>AY6*BB6*(1+IF(ISNUMBER(Settings!$B$4),Settings!$B$4,0))</f>
        <v/>
      </c>
    </row>
    <row r="7">
      <c r="A7" s="20">
        <f>IF(Staff!A6="","",Staff!A6)</f>
        <v/>
      </c>
      <c r="B7" s="11" t="n"/>
      <c r="C7" s="15" t="n"/>
      <c r="D7" s="15" t="n"/>
      <c r="E7" s="11" t="n"/>
      <c r="F7" s="21">
        <f>IF(H7&lt;0,0,MAX(0,(H7-G7)/60-IF(ISNUMBER(E7),E7,0)/60))</f>
        <v/>
      </c>
      <c r="G7">
        <f>IF(C7="",-1,(HOUR(C7)*60+MINUTE(C7)))</f>
        <v/>
      </c>
      <c r="H7">
        <f>IF(OR(C7="",D7=""),-1,(HOUR(D7)*60+MINUTE(D7))+IF((HOUR(D7)*60+MINUTE(D7))&lt;=G7,1440,0))</f>
        <v/>
      </c>
      <c r="I7" s="11" t="n"/>
      <c r="J7" s="15" t="n"/>
      <c r="K7" s="15" t="n"/>
      <c r="L7" s="11" t="n"/>
      <c r="M7" s="21">
        <f>IF(O7&lt;0,0,MAX(0,(O7-N7)/60-IF(ISNUMBER(L7),L7,0)/60))</f>
        <v/>
      </c>
      <c r="N7">
        <f>IF(J7="",-1,(HOUR(J7)*60+MINUTE(J7)))</f>
        <v/>
      </c>
      <c r="O7">
        <f>IF(OR(J7="",K7=""),-1,(HOUR(K7)*60+MINUTE(K7))+IF((HOUR(K7)*60+MINUTE(K7))&lt;=N7,1440,0))</f>
        <v/>
      </c>
      <c r="P7" s="11" t="inlineStr">
        <is>
          <t>Duty manager</t>
        </is>
      </c>
      <c r="Q7" s="15" t="n">
        <v>0.6770833333333334</v>
      </c>
      <c r="R7" s="15" t="n">
        <v>0.9791666666666666</v>
      </c>
      <c r="S7" s="11" t="n">
        <v>30</v>
      </c>
      <c r="T7" s="21">
        <f>IF(V7&lt;0,0,MAX(0,(V7-U7)/60-IF(ISNUMBER(S7),S7,0)/60))</f>
        <v/>
      </c>
      <c r="U7">
        <f>IF(Q7="",-1,(HOUR(Q7)*60+MINUTE(Q7)))</f>
        <v/>
      </c>
      <c r="V7">
        <f>IF(OR(Q7="",R7=""),-1,(HOUR(R7)*60+MINUTE(R7))+IF((HOUR(R7)*60+MINUTE(R7))&lt;=U7,1440,0))</f>
        <v/>
      </c>
      <c r="W7" s="11" t="inlineStr">
        <is>
          <t>Duty manager</t>
        </is>
      </c>
      <c r="X7" s="15" t="n">
        <v>0.6770833333333334</v>
      </c>
      <c r="Y7" s="15" t="n">
        <v>0.9895833333333334</v>
      </c>
      <c r="Z7" s="11" t="n">
        <v>30</v>
      </c>
      <c r="AA7" s="21">
        <f>IF(AC7&lt;0,0,MAX(0,(AC7-AB7)/60-IF(ISNUMBER(Z7),Z7,0)/60))</f>
        <v/>
      </c>
      <c r="AB7">
        <f>IF(X7="",-1,(HOUR(X7)*60+MINUTE(X7)))</f>
        <v/>
      </c>
      <c r="AC7">
        <f>IF(OR(X7="",Y7=""),-1,(HOUR(Y7)*60+MINUTE(Y7))+IF((HOUR(Y7)*60+MINUTE(Y7))&lt;=AB7,1440,0))</f>
        <v/>
      </c>
      <c r="AD7" s="11" t="inlineStr">
        <is>
          <t>Duty manager</t>
        </is>
      </c>
      <c r="AE7" s="15" t="n">
        <v>0.8125</v>
      </c>
      <c r="AF7" s="15" t="n">
        <v>0.02083333333333333</v>
      </c>
      <c r="AG7" s="11" t="n"/>
      <c r="AH7" s="21">
        <f>IF(AJ7&lt;0,0,MAX(0,(AJ7-AI7)/60-IF(ISNUMBER(AG7),AG7,0)/60))</f>
        <v/>
      </c>
      <c r="AI7">
        <f>IF(AE7="",-1,(HOUR(AE7)*60+MINUTE(AE7)))</f>
        <v/>
      </c>
      <c r="AJ7">
        <f>IF(OR(AE7="",AF7=""),-1,(HOUR(AF7)*60+MINUTE(AF7))+IF((HOUR(AF7)*60+MINUTE(AF7))&lt;=AI7,1440,0))</f>
        <v/>
      </c>
      <c r="AK7" s="11" t="inlineStr">
        <is>
          <t>Duty manager</t>
        </is>
      </c>
      <c r="AL7" s="15" t="n">
        <v>0.7291666666666666</v>
      </c>
      <c r="AM7" s="15" t="n">
        <v>0.02083333333333333</v>
      </c>
      <c r="AN7" s="11" t="n">
        <v>30</v>
      </c>
      <c r="AO7" s="21">
        <f>IF(AQ7&lt;0,0,MAX(0,(AQ7-AP7)/60-IF(ISNUMBER(AN7),AN7,0)/60))</f>
        <v/>
      </c>
      <c r="AP7">
        <f>IF(AL7="",-1,(HOUR(AL7)*60+MINUTE(AL7)))</f>
        <v/>
      </c>
      <c r="AQ7">
        <f>IF(OR(AL7="",AM7=""),-1,(HOUR(AM7)*60+MINUTE(AM7))+IF((HOUR(AM7)*60+MINUTE(AM7))&lt;=AP7,1440,0))</f>
        <v/>
      </c>
      <c r="AR7" s="11" t="inlineStr">
        <is>
          <t>Duty manager</t>
        </is>
      </c>
      <c r="AS7" s="15" t="n">
        <v>0.4270833333333333</v>
      </c>
      <c r="AT7" s="15" t="n">
        <v>0.9583333333333334</v>
      </c>
      <c r="AU7" s="11" t="n">
        <v>60</v>
      </c>
      <c r="AV7" s="21">
        <f>IF(AX7&lt;0,0,MAX(0,(AX7-AW7)/60-IF(ISNUMBER(AU7),AU7,0)/60))</f>
        <v/>
      </c>
      <c r="AW7">
        <f>IF(AS7="",-1,(HOUR(AS7)*60+MINUTE(AS7)))</f>
        <v/>
      </c>
      <c r="AX7">
        <f>IF(OR(AS7="",AT7=""),-1,(HOUR(AT7)*60+MINUTE(AT7))+IF((HOUR(AT7)*60+MINUTE(AT7))&lt;=AW7,1440,0))</f>
        <v/>
      </c>
      <c r="AY7" s="22">
        <f>F7+M7+T7+AA7+AH7+AO7+AV7</f>
        <v/>
      </c>
      <c r="AZ7" s="21">
        <f>IF(ISNUMBER(Staff!E6),Staff!E6,0)</f>
        <v/>
      </c>
      <c r="BA7" s="21">
        <f>IF(AZ7=0,"",AY7-AZ7)</f>
        <v/>
      </c>
      <c r="BB7" s="23">
        <f>IF(ISNUMBER(Staff!D6),Staff!D6,0)</f>
        <v/>
      </c>
      <c r="BC7" s="24">
        <f>AY7*BB7*(1+IF(ISNUMBER(Settings!$B$4),Settings!$B$4,0))</f>
        <v/>
      </c>
    </row>
    <row r="8">
      <c r="A8" s="20">
        <f>IF(Staff!A7="","",Staff!A7)</f>
        <v/>
      </c>
      <c r="B8" s="11" t="inlineStr">
        <is>
          <t>Box office</t>
        </is>
      </c>
      <c r="C8" s="15" t="n">
        <v>0.6770833333333334</v>
      </c>
      <c r="D8" s="15" t="n">
        <v>0.875</v>
      </c>
      <c r="E8" s="11" t="n"/>
      <c r="F8" s="21">
        <f>IF(H8&lt;0,0,MAX(0,(H8-G8)/60-IF(ISNUMBER(E8),E8,0)/60))</f>
        <v/>
      </c>
      <c r="G8">
        <f>IF(C8="",-1,(HOUR(C8)*60+MINUTE(C8)))</f>
        <v/>
      </c>
      <c r="H8">
        <f>IF(OR(C8="",D8=""),-1,(HOUR(D8)*60+MINUTE(D8))+IF((HOUR(D8)*60+MINUTE(D8))&lt;=G8,1440,0))</f>
        <v/>
      </c>
      <c r="I8" s="11" t="n"/>
      <c r="J8" s="15" t="n"/>
      <c r="K8" s="15" t="n"/>
      <c r="L8" s="11" t="n"/>
      <c r="M8" s="21">
        <f>IF(O8&lt;0,0,MAX(0,(O8-N8)/60-IF(ISNUMBER(L8),L8,0)/60))</f>
        <v/>
      </c>
      <c r="N8">
        <f>IF(J8="",-1,(HOUR(J8)*60+MINUTE(J8)))</f>
        <v/>
      </c>
      <c r="O8">
        <f>IF(OR(J8="",K8=""),-1,(HOUR(K8)*60+MINUTE(K8))+IF((HOUR(K8)*60+MINUTE(K8))&lt;=N8,1440,0))</f>
        <v/>
      </c>
      <c r="P8" s="11" t="n"/>
      <c r="Q8" s="15" t="n"/>
      <c r="R8" s="15" t="n"/>
      <c r="S8" s="11" t="n"/>
      <c r="T8" s="21">
        <f>IF(V8&lt;0,0,MAX(0,(V8-U8)/60-IF(ISNUMBER(S8),S8,0)/60))</f>
        <v/>
      </c>
      <c r="U8">
        <f>IF(Q8="",-1,(HOUR(Q8)*60+MINUTE(Q8)))</f>
        <v/>
      </c>
      <c r="V8">
        <f>IF(OR(Q8="",R8=""),-1,(HOUR(R8)*60+MINUTE(R8))+IF((HOUR(R8)*60+MINUTE(R8))&lt;=U8,1440,0))</f>
        <v/>
      </c>
      <c r="W8" s="11" t="n"/>
      <c r="X8" s="15" t="n"/>
      <c r="Y8" s="15" t="n"/>
      <c r="Z8" s="11" t="n"/>
      <c r="AA8" s="21">
        <f>IF(AC8&lt;0,0,MAX(0,(AC8-AB8)/60-IF(ISNUMBER(Z8),Z8,0)/60))</f>
        <v/>
      </c>
      <c r="AB8">
        <f>IF(X8="",-1,(HOUR(X8)*60+MINUTE(X8)))</f>
        <v/>
      </c>
      <c r="AC8">
        <f>IF(OR(X8="",Y8=""),-1,(HOUR(Y8)*60+MINUTE(Y8))+IF((HOUR(Y8)*60+MINUTE(Y8))&lt;=AB8,1440,0))</f>
        <v/>
      </c>
      <c r="AD8" s="11" t="inlineStr">
        <is>
          <t>Box office</t>
        </is>
      </c>
      <c r="AE8" s="15" t="n">
        <v>0.5520833333333334</v>
      </c>
      <c r="AF8" s="15" t="n">
        <v>0.875</v>
      </c>
      <c r="AG8" s="11" t="n">
        <v>30</v>
      </c>
      <c r="AH8" s="21">
        <f>IF(AJ8&lt;0,0,MAX(0,(AJ8-AI8)/60-IF(ISNUMBER(AG8),AG8,0)/60))</f>
        <v/>
      </c>
      <c r="AI8">
        <f>IF(AE8="",-1,(HOUR(AE8)*60+MINUTE(AE8)))</f>
        <v/>
      </c>
      <c r="AJ8">
        <f>IF(OR(AE8="",AF8=""),-1,(HOUR(AF8)*60+MINUTE(AF8))+IF((HOUR(AF8)*60+MINUTE(AF8))&lt;=AI8,1440,0))</f>
        <v/>
      </c>
      <c r="AK8" s="11" t="inlineStr">
        <is>
          <t>Box office</t>
        </is>
      </c>
      <c r="AL8" s="15" t="n">
        <v>0.4270833333333333</v>
      </c>
      <c r="AM8" s="15" t="n">
        <v>0.7083333333333334</v>
      </c>
      <c r="AN8" s="11" t="n">
        <v>30</v>
      </c>
      <c r="AO8" s="21">
        <f>IF(AQ8&lt;0,0,MAX(0,(AQ8-AP8)/60-IF(ISNUMBER(AN8),AN8,0)/60))</f>
        <v/>
      </c>
      <c r="AP8">
        <f>IF(AL8="",-1,(HOUR(AL8)*60+MINUTE(AL8)))</f>
        <v/>
      </c>
      <c r="AQ8">
        <f>IF(OR(AL8="",AM8=""),-1,(HOUR(AM8)*60+MINUTE(AM8))+IF((HOUR(AM8)*60+MINUTE(AM8))&lt;=AP8,1440,0))</f>
        <v/>
      </c>
      <c r="AR8" s="11" t="inlineStr">
        <is>
          <t>Box office</t>
        </is>
      </c>
      <c r="AS8" s="15" t="n">
        <v>0.4270833333333333</v>
      </c>
      <c r="AT8" s="15" t="n">
        <v>0.6666666666666666</v>
      </c>
      <c r="AU8" s="11" t="n"/>
      <c r="AV8" s="21">
        <f>IF(AX8&lt;0,0,MAX(0,(AX8-AW8)/60-IF(ISNUMBER(AU8),AU8,0)/60))</f>
        <v/>
      </c>
      <c r="AW8">
        <f>IF(AS8="",-1,(HOUR(AS8)*60+MINUTE(AS8)))</f>
        <v/>
      </c>
      <c r="AX8">
        <f>IF(OR(AS8="",AT8=""),-1,(HOUR(AT8)*60+MINUTE(AT8))+IF((HOUR(AT8)*60+MINUTE(AT8))&lt;=AW8,1440,0))</f>
        <v/>
      </c>
      <c r="AY8" s="22">
        <f>F8+M8+T8+AA8+AH8+AO8+AV8</f>
        <v/>
      </c>
      <c r="AZ8" s="21">
        <f>IF(ISNUMBER(Staff!E7),Staff!E7,0)</f>
        <v/>
      </c>
      <c r="BA8" s="21">
        <f>IF(AZ8=0,"",AY8-AZ8)</f>
        <v/>
      </c>
      <c r="BB8" s="23">
        <f>IF(ISNUMBER(Staff!D7),Staff!D7,0)</f>
        <v/>
      </c>
      <c r="BC8" s="24">
        <f>AY8*BB8*(1+IF(ISNUMBER(Settings!$B$4),Settings!$B$4,0))</f>
        <v/>
      </c>
    </row>
    <row r="9">
      <c r="A9" s="20">
        <f>IF(Staff!A8="","",Staff!A8)</f>
        <v/>
      </c>
      <c r="B9" s="11" t="n"/>
      <c r="C9" s="15" t="n"/>
      <c r="D9" s="15" t="n"/>
      <c r="E9" s="11" t="n"/>
      <c r="F9" s="21">
        <f>IF(H9&lt;0,0,MAX(0,(H9-G9)/60-IF(ISNUMBER(E9),E9,0)/60))</f>
        <v/>
      </c>
      <c r="G9">
        <f>IF(C9="",-1,(HOUR(C9)*60+MINUTE(C9)))</f>
        <v/>
      </c>
      <c r="H9">
        <f>IF(OR(C9="",D9=""),-1,(HOUR(D9)*60+MINUTE(D9))+IF((HOUR(D9)*60+MINUTE(D9))&lt;=G9,1440,0))</f>
        <v/>
      </c>
      <c r="I9" s="11" t="inlineStr">
        <is>
          <t>Box office</t>
        </is>
      </c>
      <c r="J9" s="15" t="n">
        <v>0.6770833333333334</v>
      </c>
      <c r="K9" s="15" t="n">
        <v>0.875</v>
      </c>
      <c r="L9" s="11" t="n"/>
      <c r="M9" s="21">
        <f>IF(O9&lt;0,0,MAX(0,(O9-N9)/60-IF(ISNUMBER(L9),L9,0)/60))</f>
        <v/>
      </c>
      <c r="N9">
        <f>IF(J9="",-1,(HOUR(J9)*60+MINUTE(J9)))</f>
        <v/>
      </c>
      <c r="O9">
        <f>IF(OR(J9="",K9=""),-1,(HOUR(K9)*60+MINUTE(K9))+IF((HOUR(K9)*60+MINUTE(K9))&lt;=N9,1440,0))</f>
        <v/>
      </c>
      <c r="P9" s="11" t="n"/>
      <c r="Q9" s="15" t="n"/>
      <c r="R9" s="15" t="n"/>
      <c r="S9" s="11" t="n"/>
      <c r="T9" s="21">
        <f>IF(V9&lt;0,0,MAX(0,(V9-U9)/60-IF(ISNUMBER(S9),S9,0)/60))</f>
        <v/>
      </c>
      <c r="U9">
        <f>IF(Q9="",-1,(HOUR(Q9)*60+MINUTE(Q9)))</f>
        <v/>
      </c>
      <c r="V9">
        <f>IF(OR(Q9="",R9=""),-1,(HOUR(R9)*60+MINUTE(R9))+IF((HOUR(R9)*60+MINUTE(R9))&lt;=U9,1440,0))</f>
        <v/>
      </c>
      <c r="W9" s="11" t="n"/>
      <c r="X9" s="15" t="n"/>
      <c r="Y9" s="15" t="n"/>
      <c r="Z9" s="11" t="n"/>
      <c r="AA9" s="21">
        <f>IF(AC9&lt;0,0,MAX(0,(AC9-AB9)/60-IF(ISNUMBER(Z9),Z9,0)/60))</f>
        <v/>
      </c>
      <c r="AB9">
        <f>IF(X9="",-1,(HOUR(X9)*60+MINUTE(X9)))</f>
        <v/>
      </c>
      <c r="AC9">
        <f>IF(OR(X9="",Y9=""),-1,(HOUR(Y9)*60+MINUTE(Y9))+IF((HOUR(Y9)*60+MINUTE(Y9))&lt;=AB9,1440,0))</f>
        <v/>
      </c>
      <c r="AD9" s="11" t="inlineStr">
        <is>
          <t>Concessions</t>
        </is>
      </c>
      <c r="AE9" s="15" t="n">
        <v>0.6666666666666666</v>
      </c>
      <c r="AF9" s="15" t="n">
        <v>0.9583333333333334</v>
      </c>
      <c r="AG9" s="11" t="n">
        <v>30</v>
      </c>
      <c r="AH9" s="21">
        <f>IF(AJ9&lt;0,0,MAX(0,(AJ9-AI9)/60-IF(ISNUMBER(AG9),AG9,0)/60))</f>
        <v/>
      </c>
      <c r="AI9">
        <f>IF(AE9="",-1,(HOUR(AE9)*60+MINUTE(AE9)))</f>
        <v/>
      </c>
      <c r="AJ9">
        <f>IF(OR(AE9="",AF9=""),-1,(HOUR(AF9)*60+MINUTE(AF9))+IF((HOUR(AF9)*60+MINUTE(AF9))&lt;=AI9,1440,0))</f>
        <v/>
      </c>
      <c r="AK9" s="11" t="inlineStr">
        <is>
          <t>Concessions</t>
        </is>
      </c>
      <c r="AL9" s="15" t="n">
        <v>0.625</v>
      </c>
      <c r="AM9" s="15" t="n">
        <v>0.9583333333333334</v>
      </c>
      <c r="AN9" s="11" t="n">
        <v>30</v>
      </c>
      <c r="AO9" s="21">
        <f>IF(AQ9&lt;0,0,MAX(0,(AQ9-AP9)/60-IF(ISNUMBER(AN9),AN9,0)/60))</f>
        <v/>
      </c>
      <c r="AP9">
        <f>IF(AL9="",-1,(HOUR(AL9)*60+MINUTE(AL9)))</f>
        <v/>
      </c>
      <c r="AQ9">
        <f>IF(OR(AL9="",AM9=""),-1,(HOUR(AM9)*60+MINUTE(AM9))+IF((HOUR(AM9)*60+MINUTE(AM9))&lt;=AP9,1440,0))</f>
        <v/>
      </c>
      <c r="AR9" s="11" t="n"/>
      <c r="AS9" s="15" t="n"/>
      <c r="AT9" s="15" t="n"/>
      <c r="AU9" s="11" t="n"/>
      <c r="AV9" s="21">
        <f>IF(AX9&lt;0,0,MAX(0,(AX9-AW9)/60-IF(ISNUMBER(AU9),AU9,0)/60))</f>
        <v/>
      </c>
      <c r="AW9">
        <f>IF(AS9="",-1,(HOUR(AS9)*60+MINUTE(AS9)))</f>
        <v/>
      </c>
      <c r="AX9">
        <f>IF(OR(AS9="",AT9=""),-1,(HOUR(AT9)*60+MINUTE(AT9))+IF((HOUR(AT9)*60+MINUTE(AT9))&lt;=AW9,1440,0))</f>
        <v/>
      </c>
      <c r="AY9" s="22">
        <f>F9+M9+T9+AA9+AH9+AO9+AV9</f>
        <v/>
      </c>
      <c r="AZ9" s="21">
        <f>IF(ISNUMBER(Staff!E8),Staff!E8,0)</f>
        <v/>
      </c>
      <c r="BA9" s="21">
        <f>IF(AZ9=0,"",AY9-AZ9)</f>
        <v/>
      </c>
      <c r="BB9" s="23">
        <f>IF(ISNUMBER(Staff!D8),Staff!D8,0)</f>
        <v/>
      </c>
      <c r="BC9" s="24">
        <f>AY9*BB9*(1+IF(ISNUMBER(Settings!$B$4),Settings!$B$4,0))</f>
        <v/>
      </c>
    </row>
    <row r="10">
      <c r="A10" s="20">
        <f>IF(Staff!A9="","",Staff!A9)</f>
        <v/>
      </c>
      <c r="B10" s="11" t="n"/>
      <c r="C10" s="15" t="n"/>
      <c r="D10" s="15" t="n"/>
      <c r="E10" s="11" t="n"/>
      <c r="F10" s="21">
        <f>IF(H10&lt;0,0,MAX(0,(H10-G10)/60-IF(ISNUMBER(E10),E10,0)/60))</f>
        <v/>
      </c>
      <c r="G10">
        <f>IF(C10="",-1,(HOUR(C10)*60+MINUTE(C10)))</f>
        <v/>
      </c>
      <c r="H10">
        <f>IF(OR(C10="",D10=""),-1,(HOUR(D10)*60+MINUTE(D10))+IF((HOUR(D10)*60+MINUTE(D10))&lt;=G10,1440,0))</f>
        <v/>
      </c>
      <c r="I10" s="11" t="n"/>
      <c r="J10" s="15" t="n"/>
      <c r="K10" s="15" t="n"/>
      <c r="L10" s="11" t="n"/>
      <c r="M10" s="21">
        <f>IF(O10&lt;0,0,MAX(0,(O10-N10)/60-IF(ISNUMBER(L10),L10,0)/60))</f>
        <v/>
      </c>
      <c r="N10">
        <f>IF(J10="",-1,(HOUR(J10)*60+MINUTE(J10)))</f>
        <v/>
      </c>
      <c r="O10">
        <f>IF(OR(J10="",K10=""),-1,(HOUR(K10)*60+MINUTE(K10))+IF((HOUR(K10)*60+MINUTE(K10))&lt;=N10,1440,0))</f>
        <v/>
      </c>
      <c r="P10" s="11" t="inlineStr">
        <is>
          <t>Box office</t>
        </is>
      </c>
      <c r="Q10" s="15" t="n">
        <v>0.6770833333333334</v>
      </c>
      <c r="R10" s="15" t="n">
        <v>0.875</v>
      </c>
      <c r="S10" s="11" t="n"/>
      <c r="T10" s="21">
        <f>IF(V10&lt;0,0,MAX(0,(V10-U10)/60-IF(ISNUMBER(S10),S10,0)/60))</f>
        <v/>
      </c>
      <c r="U10">
        <f>IF(Q10="",-1,(HOUR(Q10)*60+MINUTE(Q10)))</f>
        <v/>
      </c>
      <c r="V10">
        <f>IF(OR(Q10="",R10=""),-1,(HOUR(R10)*60+MINUTE(R10))+IF((HOUR(R10)*60+MINUTE(R10))&lt;=U10,1440,0))</f>
        <v/>
      </c>
      <c r="W10" s="11" t="inlineStr">
        <is>
          <t>Concessions</t>
        </is>
      </c>
      <c r="X10" s="15" t="n">
        <v>0.6770833333333334</v>
      </c>
      <c r="Y10" s="15" t="n">
        <v>0.9166666666666666</v>
      </c>
      <c r="Z10" s="11" t="n"/>
      <c r="AA10" s="21">
        <f>IF(AC10&lt;0,0,MAX(0,(AC10-AB10)/60-IF(ISNUMBER(Z10),Z10,0)/60))</f>
        <v/>
      </c>
      <c r="AB10">
        <f>IF(X10="",-1,(HOUR(X10)*60+MINUTE(X10)))</f>
        <v/>
      </c>
      <c r="AC10">
        <f>IF(OR(X10="",Y10=""),-1,(HOUR(Y10)*60+MINUTE(Y10))+IF((HOUR(Y10)*60+MINUTE(Y10))&lt;=AB10,1440,0))</f>
        <v/>
      </c>
      <c r="AD10" s="11" t="n"/>
      <c r="AE10" s="15" t="n"/>
      <c r="AF10" s="15" t="n"/>
      <c r="AG10" s="11" t="n"/>
      <c r="AH10" s="21">
        <f>IF(AJ10&lt;0,0,MAX(0,(AJ10-AI10)/60-IF(ISNUMBER(AG10),AG10,0)/60))</f>
        <v/>
      </c>
      <c r="AI10">
        <f>IF(AE10="",-1,(HOUR(AE10)*60+MINUTE(AE10)))</f>
        <v/>
      </c>
      <c r="AJ10">
        <f>IF(OR(AE10="",AF10=""),-1,(HOUR(AF10)*60+MINUTE(AF10))+IF((HOUR(AF10)*60+MINUTE(AF10))&lt;=AI10,1440,0))</f>
        <v/>
      </c>
      <c r="AK10" s="11" t="inlineStr">
        <is>
          <t>Concessions</t>
        </is>
      </c>
      <c r="AL10" s="15" t="n">
        <v>0.4270833333333333</v>
      </c>
      <c r="AM10" s="15" t="n">
        <v>0.6666666666666666</v>
      </c>
      <c r="AN10" s="11" t="n"/>
      <c r="AO10" s="21">
        <f>IF(AQ10&lt;0,0,MAX(0,(AQ10-AP10)/60-IF(ISNUMBER(AN10),AN10,0)/60))</f>
        <v/>
      </c>
      <c r="AP10">
        <f>IF(AL10="",-1,(HOUR(AL10)*60+MINUTE(AL10)))</f>
        <v/>
      </c>
      <c r="AQ10">
        <f>IF(OR(AL10="",AM10=""),-1,(HOUR(AM10)*60+MINUTE(AM10))+IF((HOUR(AM10)*60+MINUTE(AM10))&lt;=AP10,1440,0))</f>
        <v/>
      </c>
      <c r="AR10" s="11" t="inlineStr">
        <is>
          <t>Concessions</t>
        </is>
      </c>
      <c r="AS10" s="15" t="n">
        <v>0.4270833333333333</v>
      </c>
      <c r="AT10" s="15" t="n">
        <v>0.7083333333333334</v>
      </c>
      <c r="AU10" s="11" t="n">
        <v>30</v>
      </c>
      <c r="AV10" s="21">
        <f>IF(AX10&lt;0,0,MAX(0,(AX10-AW10)/60-IF(ISNUMBER(AU10),AU10,0)/60))</f>
        <v/>
      </c>
      <c r="AW10">
        <f>IF(AS10="",-1,(HOUR(AS10)*60+MINUTE(AS10)))</f>
        <v/>
      </c>
      <c r="AX10">
        <f>IF(OR(AS10="",AT10=""),-1,(HOUR(AT10)*60+MINUTE(AT10))+IF((HOUR(AT10)*60+MINUTE(AT10))&lt;=AW10,1440,0))</f>
        <v/>
      </c>
      <c r="AY10" s="22">
        <f>F10+M10+T10+AA10+AH10+AO10+AV10</f>
        <v/>
      </c>
      <c r="AZ10" s="21">
        <f>IF(ISNUMBER(Staff!E9),Staff!E9,0)</f>
        <v/>
      </c>
      <c r="BA10" s="21">
        <f>IF(AZ10=0,"",AY10-AZ10)</f>
        <v/>
      </c>
      <c r="BB10" s="23">
        <f>IF(ISNUMBER(Staff!D9),Staff!D9,0)</f>
        <v/>
      </c>
      <c r="BC10" s="24">
        <f>AY10*BB10*(1+IF(ISNUMBER(Settings!$B$4),Settings!$B$4,0))</f>
        <v/>
      </c>
    </row>
    <row r="11">
      <c r="A11" s="20">
        <f>IF(Staff!A10="","",Staff!A10)</f>
        <v/>
      </c>
      <c r="B11" s="11" t="n"/>
      <c r="C11" s="15" t="n"/>
      <c r="D11" s="15" t="n"/>
      <c r="E11" s="11" t="n"/>
      <c r="F11" s="21">
        <f>IF(H11&lt;0,0,MAX(0,(H11-G11)/60-IF(ISNUMBER(E11),E11,0)/60))</f>
        <v/>
      </c>
      <c r="G11">
        <f>IF(C11="",-1,(HOUR(C11)*60+MINUTE(C11)))</f>
        <v/>
      </c>
      <c r="H11">
        <f>IF(OR(C11="",D11=""),-1,(HOUR(D11)*60+MINUTE(D11))+IF((HOUR(D11)*60+MINUTE(D11))&lt;=G11,1440,0))</f>
        <v/>
      </c>
      <c r="I11" s="11" t="n"/>
      <c r="J11" s="15" t="n"/>
      <c r="K11" s="15" t="n"/>
      <c r="L11" s="11" t="n"/>
      <c r="M11" s="21">
        <f>IF(O11&lt;0,0,MAX(0,(O11-N11)/60-IF(ISNUMBER(L11),L11,0)/60))</f>
        <v/>
      </c>
      <c r="N11">
        <f>IF(J11="",-1,(HOUR(J11)*60+MINUTE(J11)))</f>
        <v/>
      </c>
      <c r="O11">
        <f>IF(OR(J11="",K11=""),-1,(HOUR(K11)*60+MINUTE(K11))+IF((HOUR(K11)*60+MINUTE(K11))&lt;=N11,1440,0))</f>
        <v/>
      </c>
      <c r="P11" s="11" t="n"/>
      <c r="Q11" s="15" t="n"/>
      <c r="R11" s="15" t="n"/>
      <c r="S11" s="11" t="n"/>
      <c r="T11" s="21">
        <f>IF(V11&lt;0,0,MAX(0,(V11-U11)/60-IF(ISNUMBER(S11),S11,0)/60))</f>
        <v/>
      </c>
      <c r="U11">
        <f>IF(Q11="",-1,(HOUR(Q11)*60+MINUTE(Q11)))</f>
        <v/>
      </c>
      <c r="V11">
        <f>IF(OR(Q11="",R11=""),-1,(HOUR(R11)*60+MINUTE(R11))+IF((HOUR(R11)*60+MINUTE(R11))&lt;=U11,1440,0))</f>
        <v/>
      </c>
      <c r="W11" s="11" t="n"/>
      <c r="X11" s="15" t="n"/>
      <c r="Y11" s="15" t="n"/>
      <c r="Z11" s="11" t="n"/>
      <c r="AA11" s="21">
        <f>IF(AC11&lt;0,0,MAX(0,(AC11-AB11)/60-IF(ISNUMBER(Z11),Z11,0)/60))</f>
        <v/>
      </c>
      <c r="AB11">
        <f>IF(X11="",-1,(HOUR(X11)*60+MINUTE(X11)))</f>
        <v/>
      </c>
      <c r="AC11">
        <f>IF(OR(X11="",Y11=""),-1,(HOUR(Y11)*60+MINUTE(Y11))+IF((HOUR(Y11)*60+MINUTE(Y11))&lt;=AB11,1440,0))</f>
        <v/>
      </c>
      <c r="AD11" s="11" t="inlineStr">
        <is>
          <t>Floor / usher</t>
        </is>
      </c>
      <c r="AE11" s="15" t="n">
        <v>0.75</v>
      </c>
      <c r="AF11" s="15" t="n">
        <v>0.02083333333333333</v>
      </c>
      <c r="AG11" s="11" t="n"/>
      <c r="AH11" s="21">
        <f>IF(AJ11&lt;0,0,MAX(0,(AJ11-AI11)/60-IF(ISNUMBER(AG11),AG11,0)/60))</f>
        <v/>
      </c>
      <c r="AI11">
        <f>IF(AE11="",-1,(HOUR(AE11)*60+MINUTE(AE11)))</f>
        <v/>
      </c>
      <c r="AJ11">
        <f>IF(OR(AE11="",AF11=""),-1,(HOUR(AF11)*60+MINUTE(AF11))+IF((HOUR(AF11)*60+MINUTE(AF11))&lt;=AI11,1440,0))</f>
        <v/>
      </c>
      <c r="AK11" s="11" t="inlineStr">
        <is>
          <t>Floor / usher</t>
        </is>
      </c>
      <c r="AL11" s="15" t="n">
        <v>0.5</v>
      </c>
      <c r="AM11" s="15" t="n">
        <v>0.75</v>
      </c>
      <c r="AN11" s="11" t="n"/>
      <c r="AO11" s="21">
        <f>IF(AQ11&lt;0,0,MAX(0,(AQ11-AP11)/60-IF(ISNUMBER(AN11),AN11,0)/60))</f>
        <v/>
      </c>
      <c r="AP11">
        <f>IF(AL11="",-1,(HOUR(AL11)*60+MINUTE(AL11)))</f>
        <v/>
      </c>
      <c r="AQ11">
        <f>IF(OR(AL11="",AM11=""),-1,(HOUR(AM11)*60+MINUTE(AM11))+IF((HOUR(AM11)*60+MINUTE(AM11))&lt;=AP11,1440,0))</f>
        <v/>
      </c>
      <c r="AR11" s="11" t="inlineStr">
        <is>
          <t>Floor / usher</t>
        </is>
      </c>
      <c r="AS11" s="15" t="n">
        <v>0.5833333333333334</v>
      </c>
      <c r="AT11" s="15" t="n">
        <v>0.9479166666666666</v>
      </c>
      <c r="AU11" s="11" t="n">
        <v>30</v>
      </c>
      <c r="AV11" s="21">
        <f>IF(AX11&lt;0,0,MAX(0,(AX11-AW11)/60-IF(ISNUMBER(AU11),AU11,0)/60))</f>
        <v/>
      </c>
      <c r="AW11">
        <f>IF(AS11="",-1,(HOUR(AS11)*60+MINUTE(AS11)))</f>
        <v/>
      </c>
      <c r="AX11">
        <f>IF(OR(AS11="",AT11=""),-1,(HOUR(AT11)*60+MINUTE(AT11))+IF((HOUR(AT11)*60+MINUTE(AT11))&lt;=AW11,1440,0))</f>
        <v/>
      </c>
      <c r="AY11" s="22">
        <f>F11+M11+T11+AA11+AH11+AO11+AV11</f>
        <v/>
      </c>
      <c r="AZ11" s="21">
        <f>IF(ISNUMBER(Staff!E10),Staff!E10,0)</f>
        <v/>
      </c>
      <c r="BA11" s="21">
        <f>IF(AZ11=0,"",AY11-AZ11)</f>
        <v/>
      </c>
      <c r="BB11" s="23">
        <f>IF(ISNUMBER(Staff!D10),Staff!D10,0)</f>
        <v/>
      </c>
      <c r="BC11" s="24">
        <f>AY11*BB11*(1+IF(ISNUMBER(Settings!$B$4),Settings!$B$4,0))</f>
        <v/>
      </c>
    </row>
    <row r="12">
      <c r="A12" s="20">
        <f>IF(Staff!A11="","",Staff!A11)</f>
        <v/>
      </c>
      <c r="B12" s="11" t="n"/>
      <c r="C12" s="15" t="n"/>
      <c r="D12" s="15" t="n"/>
      <c r="E12" s="11" t="n"/>
      <c r="F12" s="21">
        <f>IF(H12&lt;0,0,MAX(0,(H12-G12)/60-IF(ISNUMBER(E12),E12,0)/60))</f>
        <v/>
      </c>
      <c r="G12">
        <f>IF(C12="",-1,(HOUR(C12)*60+MINUTE(C12)))</f>
        <v/>
      </c>
      <c r="H12">
        <f>IF(OR(C12="",D12=""),-1,(HOUR(D12)*60+MINUTE(D12))+IF((HOUR(D12)*60+MINUTE(D12))&lt;=G12,1440,0))</f>
        <v/>
      </c>
      <c r="I12" s="11" t="n"/>
      <c r="J12" s="15" t="n"/>
      <c r="K12" s="15" t="n"/>
      <c r="L12" s="11" t="n"/>
      <c r="M12" s="21">
        <f>IF(O12&lt;0,0,MAX(0,(O12-N12)/60-IF(ISNUMBER(L12),L12,0)/60))</f>
        <v/>
      </c>
      <c r="N12">
        <f>IF(J12="",-1,(HOUR(J12)*60+MINUTE(J12)))</f>
        <v/>
      </c>
      <c r="O12">
        <f>IF(OR(J12="",K12=""),-1,(HOUR(K12)*60+MINUTE(K12))+IF((HOUR(K12)*60+MINUTE(K12))&lt;=N12,1440,0))</f>
        <v/>
      </c>
      <c r="P12" s="11" t="n"/>
      <c r="Q12" s="15" t="n"/>
      <c r="R12" s="15" t="n"/>
      <c r="S12" s="11" t="n"/>
      <c r="T12" s="21">
        <f>IF(V12&lt;0,0,MAX(0,(V12-U12)/60-IF(ISNUMBER(S12),S12,0)/60))</f>
        <v/>
      </c>
      <c r="U12">
        <f>IF(Q12="",-1,(HOUR(Q12)*60+MINUTE(Q12)))</f>
        <v/>
      </c>
      <c r="V12">
        <f>IF(OR(Q12="",R12=""),-1,(HOUR(R12)*60+MINUTE(R12))+IF((HOUR(R12)*60+MINUTE(R12))&lt;=U12,1440,0))</f>
        <v/>
      </c>
      <c r="W12" s="11" t="inlineStr">
        <is>
          <t>Projection</t>
        </is>
      </c>
      <c r="X12" s="15" t="n">
        <v>0.6666666666666666</v>
      </c>
      <c r="Y12" s="15" t="n">
        <v>0.7916666666666666</v>
      </c>
      <c r="Z12" s="11" t="n"/>
      <c r="AA12" s="21">
        <f>IF(AC12&lt;0,0,MAX(0,(AC12-AB12)/60-IF(ISNUMBER(Z12),Z12,0)/60))</f>
        <v/>
      </c>
      <c r="AB12">
        <f>IF(X12="",-1,(HOUR(X12)*60+MINUTE(X12)))</f>
        <v/>
      </c>
      <c r="AC12">
        <f>IF(OR(X12="",Y12=""),-1,(HOUR(Y12)*60+MINUTE(Y12))+IF((HOUR(Y12)*60+MINUTE(Y12))&lt;=AB12,1440,0))</f>
        <v/>
      </c>
      <c r="AD12" s="11" t="inlineStr">
        <is>
          <t>Projection</t>
        </is>
      </c>
      <c r="AE12" s="15" t="n">
        <v>0.5416666666666666</v>
      </c>
      <c r="AF12" s="15" t="n">
        <v>0.7916666666666666</v>
      </c>
      <c r="AG12" s="11" t="n"/>
      <c r="AH12" s="21">
        <f>IF(AJ12&lt;0,0,MAX(0,(AJ12-AI12)/60-IF(ISNUMBER(AG12),AG12,0)/60))</f>
        <v/>
      </c>
      <c r="AI12">
        <f>IF(AE12="",-1,(HOUR(AE12)*60+MINUTE(AE12)))</f>
        <v/>
      </c>
      <c r="AJ12">
        <f>IF(OR(AE12="",AF12=""),-1,(HOUR(AF12)*60+MINUTE(AF12))+IF((HOUR(AF12)*60+MINUTE(AF12))&lt;=AI12,1440,0))</f>
        <v/>
      </c>
      <c r="AK12" s="11" t="inlineStr">
        <is>
          <t>Projection</t>
        </is>
      </c>
      <c r="AL12" s="15" t="n">
        <v>0.4166666666666667</v>
      </c>
      <c r="AM12" s="15" t="n">
        <v>0.5833333333333334</v>
      </c>
      <c r="AN12" s="11" t="n"/>
      <c r="AO12" s="21">
        <f>IF(AQ12&lt;0,0,MAX(0,(AQ12-AP12)/60-IF(ISNUMBER(AN12),AN12,0)/60))</f>
        <v/>
      </c>
      <c r="AP12">
        <f>IF(AL12="",-1,(HOUR(AL12)*60+MINUTE(AL12)))</f>
        <v/>
      </c>
      <c r="AQ12">
        <f>IF(OR(AL12="",AM12=""),-1,(HOUR(AM12)*60+MINUTE(AM12))+IF((HOUR(AM12)*60+MINUTE(AM12))&lt;=AP12,1440,0))</f>
        <v/>
      </c>
      <c r="AR12" s="11" t="n"/>
      <c r="AS12" s="15" t="n"/>
      <c r="AT12" s="15" t="n"/>
      <c r="AU12" s="11" t="n"/>
      <c r="AV12" s="21">
        <f>IF(AX12&lt;0,0,MAX(0,(AX12-AW12)/60-IF(ISNUMBER(AU12),AU12,0)/60))</f>
        <v/>
      </c>
      <c r="AW12">
        <f>IF(AS12="",-1,(HOUR(AS12)*60+MINUTE(AS12)))</f>
        <v/>
      </c>
      <c r="AX12">
        <f>IF(OR(AS12="",AT12=""),-1,(HOUR(AT12)*60+MINUTE(AT12))+IF((HOUR(AT12)*60+MINUTE(AT12))&lt;=AW12,1440,0))</f>
        <v/>
      </c>
      <c r="AY12" s="22">
        <f>F12+M12+T12+AA12+AH12+AO12+AV12</f>
        <v/>
      </c>
      <c r="AZ12" s="21">
        <f>IF(ISNUMBER(Staff!E11),Staff!E11,0)</f>
        <v/>
      </c>
      <c r="BA12" s="21">
        <f>IF(AZ12=0,"",AY12-AZ12)</f>
        <v/>
      </c>
      <c r="BB12" s="23">
        <f>IF(ISNUMBER(Staff!D11),Staff!D11,0)</f>
        <v/>
      </c>
      <c r="BC12" s="24">
        <f>AY12*BB12*(1+IF(ISNUMBER(Settings!$B$4),Settings!$B$4,0))</f>
        <v/>
      </c>
    </row>
    <row r="13">
      <c r="A13" s="20">
        <f>IF(Staff!A12="","",Staff!A12)</f>
        <v/>
      </c>
      <c r="B13" s="11" t="inlineStr">
        <is>
          <t>Cleaning</t>
        </is>
      </c>
      <c r="C13" s="15" t="n">
        <v>0.375</v>
      </c>
      <c r="D13" s="15" t="n">
        <v>0.5</v>
      </c>
      <c r="E13" s="11" t="n"/>
      <c r="F13" s="21">
        <f>IF(H13&lt;0,0,MAX(0,(H13-G13)/60-IF(ISNUMBER(E13),E13,0)/60))</f>
        <v/>
      </c>
      <c r="G13">
        <f>IF(C13="",-1,(HOUR(C13)*60+MINUTE(C13)))</f>
        <v/>
      </c>
      <c r="H13">
        <f>IF(OR(C13="",D13=""),-1,(HOUR(D13)*60+MINUTE(D13))+IF((HOUR(D13)*60+MINUTE(D13))&lt;=G13,1440,0))</f>
        <v/>
      </c>
      <c r="I13" s="11" t="n"/>
      <c r="J13" s="15" t="n"/>
      <c r="K13" s="15" t="n"/>
      <c r="L13" s="11" t="n"/>
      <c r="M13" s="21">
        <f>IF(O13&lt;0,0,MAX(0,(O13-N13)/60-IF(ISNUMBER(L13),L13,0)/60))</f>
        <v/>
      </c>
      <c r="N13">
        <f>IF(J13="",-1,(HOUR(J13)*60+MINUTE(J13)))</f>
        <v/>
      </c>
      <c r="O13">
        <f>IF(OR(J13="",K13=""),-1,(HOUR(K13)*60+MINUTE(K13))+IF((HOUR(K13)*60+MINUTE(K13))&lt;=N13,1440,0))</f>
        <v/>
      </c>
      <c r="P13" s="11" t="inlineStr">
        <is>
          <t>Cleaning</t>
        </is>
      </c>
      <c r="Q13" s="15" t="n">
        <v>0.375</v>
      </c>
      <c r="R13" s="15" t="n">
        <v>0.5</v>
      </c>
      <c r="S13" s="11" t="n"/>
      <c r="T13" s="21">
        <f>IF(V13&lt;0,0,MAX(0,(V13-U13)/60-IF(ISNUMBER(S13),S13,0)/60))</f>
        <v/>
      </c>
      <c r="U13">
        <f>IF(Q13="",-1,(HOUR(Q13)*60+MINUTE(Q13)))</f>
        <v/>
      </c>
      <c r="V13">
        <f>IF(OR(Q13="",R13=""),-1,(HOUR(R13)*60+MINUTE(R13))+IF((HOUR(R13)*60+MINUTE(R13))&lt;=U13,1440,0))</f>
        <v/>
      </c>
      <c r="W13" s="11" t="n"/>
      <c r="X13" s="15" t="n"/>
      <c r="Y13" s="15" t="n"/>
      <c r="Z13" s="11" t="n"/>
      <c r="AA13" s="21">
        <f>IF(AC13&lt;0,0,MAX(0,(AC13-AB13)/60-IF(ISNUMBER(Z13),Z13,0)/60))</f>
        <v/>
      </c>
      <c r="AB13">
        <f>IF(X13="",-1,(HOUR(X13)*60+MINUTE(X13)))</f>
        <v/>
      </c>
      <c r="AC13">
        <f>IF(OR(X13="",Y13=""),-1,(HOUR(Y13)*60+MINUTE(Y13))+IF((HOUR(Y13)*60+MINUTE(Y13))&lt;=AB13,1440,0))</f>
        <v/>
      </c>
      <c r="AD13" s="11" t="inlineStr">
        <is>
          <t>Cleaning</t>
        </is>
      </c>
      <c r="AE13" s="15" t="n">
        <v>0.375</v>
      </c>
      <c r="AF13" s="15" t="n">
        <v>0.5</v>
      </c>
      <c r="AG13" s="11" t="n"/>
      <c r="AH13" s="21">
        <f>IF(AJ13&lt;0,0,MAX(0,(AJ13-AI13)/60-IF(ISNUMBER(AG13),AG13,0)/60))</f>
        <v/>
      </c>
      <c r="AI13">
        <f>IF(AE13="",-1,(HOUR(AE13)*60+MINUTE(AE13)))</f>
        <v/>
      </c>
      <c r="AJ13">
        <f>IF(OR(AE13="",AF13=""),-1,(HOUR(AF13)*60+MINUTE(AF13))+IF((HOUR(AF13)*60+MINUTE(AF13))&lt;=AI13,1440,0))</f>
        <v/>
      </c>
      <c r="AK13" s="11" t="n"/>
      <c r="AL13" s="15" t="n"/>
      <c r="AM13" s="15" t="n"/>
      <c r="AN13" s="11" t="n"/>
      <c r="AO13" s="21">
        <f>IF(AQ13&lt;0,0,MAX(0,(AQ13-AP13)/60-IF(ISNUMBER(AN13),AN13,0)/60))</f>
        <v/>
      </c>
      <c r="AP13">
        <f>IF(AL13="",-1,(HOUR(AL13)*60+MINUTE(AL13)))</f>
        <v/>
      </c>
      <c r="AQ13">
        <f>IF(OR(AL13="",AM13=""),-1,(HOUR(AM13)*60+MINUTE(AM13))+IF((HOUR(AM13)*60+MINUTE(AM13))&lt;=AP13,1440,0))</f>
        <v/>
      </c>
      <c r="AR13" s="11" t="inlineStr">
        <is>
          <t>Cleaning</t>
        </is>
      </c>
      <c r="AS13" s="15" t="n">
        <v>0.3333333333333333</v>
      </c>
      <c r="AT13" s="15" t="n">
        <v>0.4583333333333333</v>
      </c>
      <c r="AU13" s="11" t="n"/>
      <c r="AV13" s="21">
        <f>IF(AX13&lt;0,0,MAX(0,(AX13-AW13)/60-IF(ISNUMBER(AU13),AU13,0)/60))</f>
        <v/>
      </c>
      <c r="AW13">
        <f>IF(AS13="",-1,(HOUR(AS13)*60+MINUTE(AS13)))</f>
        <v/>
      </c>
      <c r="AX13">
        <f>IF(OR(AS13="",AT13=""),-1,(HOUR(AT13)*60+MINUTE(AT13))+IF((HOUR(AT13)*60+MINUTE(AT13))&lt;=AW13,1440,0))</f>
        <v/>
      </c>
      <c r="AY13" s="22">
        <f>F13+M13+T13+AA13+AH13+AO13+AV13</f>
        <v/>
      </c>
      <c r="AZ13" s="21">
        <f>IF(ISNUMBER(Staff!E12),Staff!E12,0)</f>
        <v/>
      </c>
      <c r="BA13" s="21">
        <f>IF(AZ13=0,"",AY13-AZ13)</f>
        <v/>
      </c>
      <c r="BB13" s="23">
        <f>IF(ISNUMBER(Staff!D12),Staff!D12,0)</f>
        <v/>
      </c>
      <c r="BC13" s="24">
        <f>AY13*BB13*(1+IF(ISNUMBER(Settings!$B$4),Settings!$B$4,0))</f>
        <v/>
      </c>
    </row>
    <row r="14">
      <c r="A14" s="20">
        <f>IF(Staff!A13="","",Staff!A13)</f>
        <v/>
      </c>
      <c r="B14" s="11" t="n"/>
      <c r="C14" s="15" t="n"/>
      <c r="D14" s="15" t="n"/>
      <c r="E14" s="11" t="n"/>
      <c r="F14" s="21">
        <f>IF(H14&lt;0,0,MAX(0,(H14-G14)/60-IF(ISNUMBER(E14),E14,0)/60))</f>
        <v/>
      </c>
      <c r="G14">
        <f>IF(C14="",-1,(HOUR(C14)*60+MINUTE(C14)))</f>
        <v/>
      </c>
      <c r="H14">
        <f>IF(OR(C14="",D14=""),-1,(HOUR(D14)*60+MINUTE(D14))+IF((HOUR(D14)*60+MINUTE(D14))&lt;=G14,1440,0))</f>
        <v/>
      </c>
      <c r="I14" s="11" t="n"/>
      <c r="J14" s="15" t="n"/>
      <c r="K14" s="15" t="n"/>
      <c r="L14" s="11" t="n"/>
      <c r="M14" s="21">
        <f>IF(O14&lt;0,0,MAX(0,(O14-N14)/60-IF(ISNUMBER(L14),L14,0)/60))</f>
        <v/>
      </c>
      <c r="N14">
        <f>IF(J14="",-1,(HOUR(J14)*60+MINUTE(J14)))</f>
        <v/>
      </c>
      <c r="O14">
        <f>IF(OR(J14="",K14=""),-1,(HOUR(K14)*60+MINUTE(K14))+IF((HOUR(K14)*60+MINUTE(K14))&lt;=N14,1440,0))</f>
        <v/>
      </c>
      <c r="P14" s="11" t="n"/>
      <c r="Q14" s="15" t="n"/>
      <c r="R14" s="15" t="n"/>
      <c r="S14" s="11" t="n"/>
      <c r="T14" s="21">
        <f>IF(V14&lt;0,0,MAX(0,(V14-U14)/60-IF(ISNUMBER(S14),S14,0)/60))</f>
        <v/>
      </c>
      <c r="U14">
        <f>IF(Q14="",-1,(HOUR(Q14)*60+MINUTE(Q14)))</f>
        <v/>
      </c>
      <c r="V14">
        <f>IF(OR(Q14="",R14=""),-1,(HOUR(R14)*60+MINUTE(R14))+IF((HOUR(R14)*60+MINUTE(R14))&lt;=U14,1440,0))</f>
        <v/>
      </c>
      <c r="W14" s="11" t="n"/>
      <c r="X14" s="15" t="n"/>
      <c r="Y14" s="15" t="n"/>
      <c r="Z14" s="11" t="n"/>
      <c r="AA14" s="21">
        <f>IF(AC14&lt;0,0,MAX(0,(AC14-AB14)/60-IF(ISNUMBER(Z14),Z14,0)/60))</f>
        <v/>
      </c>
      <c r="AB14">
        <f>IF(X14="",-1,(HOUR(X14)*60+MINUTE(X14)))</f>
        <v/>
      </c>
      <c r="AC14">
        <f>IF(OR(X14="",Y14=""),-1,(HOUR(Y14)*60+MINUTE(Y14))+IF((HOUR(Y14)*60+MINUTE(Y14))&lt;=AB14,1440,0))</f>
        <v/>
      </c>
      <c r="AD14" s="11" t="n"/>
      <c r="AE14" s="15" t="n"/>
      <c r="AF14" s="15" t="n"/>
      <c r="AG14" s="11" t="n"/>
      <c r="AH14" s="21">
        <f>IF(AJ14&lt;0,0,MAX(0,(AJ14-AI14)/60-IF(ISNUMBER(AG14),AG14,0)/60))</f>
        <v/>
      </c>
      <c r="AI14">
        <f>IF(AE14="",-1,(HOUR(AE14)*60+MINUTE(AE14)))</f>
        <v/>
      </c>
      <c r="AJ14">
        <f>IF(OR(AE14="",AF14=""),-1,(HOUR(AF14)*60+MINUTE(AF14))+IF((HOUR(AF14)*60+MINUTE(AF14))&lt;=AI14,1440,0))</f>
        <v/>
      </c>
      <c r="AK14" s="11" t="n"/>
      <c r="AL14" s="15" t="n"/>
      <c r="AM14" s="15" t="n"/>
      <c r="AN14" s="11" t="n"/>
      <c r="AO14" s="21">
        <f>IF(AQ14&lt;0,0,MAX(0,(AQ14-AP14)/60-IF(ISNUMBER(AN14),AN14,0)/60))</f>
        <v/>
      </c>
      <c r="AP14">
        <f>IF(AL14="",-1,(HOUR(AL14)*60+MINUTE(AL14)))</f>
        <v/>
      </c>
      <c r="AQ14">
        <f>IF(OR(AL14="",AM14=""),-1,(HOUR(AM14)*60+MINUTE(AM14))+IF((HOUR(AM14)*60+MINUTE(AM14))&lt;=AP14,1440,0))</f>
        <v/>
      </c>
      <c r="AR14" s="11" t="n"/>
      <c r="AS14" s="15" t="n"/>
      <c r="AT14" s="15" t="n"/>
      <c r="AU14" s="11" t="n"/>
      <c r="AV14" s="21">
        <f>IF(AX14&lt;0,0,MAX(0,(AX14-AW14)/60-IF(ISNUMBER(AU14),AU14,0)/60))</f>
        <v/>
      </c>
      <c r="AW14">
        <f>IF(AS14="",-1,(HOUR(AS14)*60+MINUTE(AS14)))</f>
        <v/>
      </c>
      <c r="AX14">
        <f>IF(OR(AS14="",AT14=""),-1,(HOUR(AT14)*60+MINUTE(AT14))+IF((HOUR(AT14)*60+MINUTE(AT14))&lt;=AW14,1440,0))</f>
        <v/>
      </c>
      <c r="AY14" s="22">
        <f>F14+M14+T14+AA14+AH14+AO14+AV14</f>
        <v/>
      </c>
      <c r="AZ14" s="21">
        <f>IF(ISNUMBER(Staff!E13),Staff!E13,0)</f>
        <v/>
      </c>
      <c r="BA14" s="21">
        <f>IF(AZ14=0,"",AY14-AZ14)</f>
        <v/>
      </c>
      <c r="BB14" s="23">
        <f>IF(ISNUMBER(Staff!D13),Staff!D13,0)</f>
        <v/>
      </c>
      <c r="BC14" s="24">
        <f>AY14*BB14*(1+IF(ISNUMBER(Settings!$B$4),Settings!$B$4,0))</f>
        <v/>
      </c>
    </row>
    <row r="15">
      <c r="A15" s="20">
        <f>IF(Staff!A14="","",Staff!A14)</f>
        <v/>
      </c>
      <c r="B15" s="11" t="n"/>
      <c r="C15" s="15" t="n"/>
      <c r="D15" s="15" t="n"/>
      <c r="E15" s="11" t="n"/>
      <c r="F15" s="21">
        <f>IF(H15&lt;0,0,MAX(0,(H15-G15)/60-IF(ISNUMBER(E15),E15,0)/60))</f>
        <v/>
      </c>
      <c r="G15">
        <f>IF(C15="",-1,(HOUR(C15)*60+MINUTE(C15)))</f>
        <v/>
      </c>
      <c r="H15">
        <f>IF(OR(C15="",D15=""),-1,(HOUR(D15)*60+MINUTE(D15))+IF((HOUR(D15)*60+MINUTE(D15))&lt;=G15,1440,0))</f>
        <v/>
      </c>
      <c r="I15" s="11" t="n"/>
      <c r="J15" s="15" t="n"/>
      <c r="K15" s="15" t="n"/>
      <c r="L15" s="11" t="n"/>
      <c r="M15" s="21">
        <f>IF(O15&lt;0,0,MAX(0,(O15-N15)/60-IF(ISNUMBER(L15),L15,0)/60))</f>
        <v/>
      </c>
      <c r="N15">
        <f>IF(J15="",-1,(HOUR(J15)*60+MINUTE(J15)))</f>
        <v/>
      </c>
      <c r="O15">
        <f>IF(OR(J15="",K15=""),-1,(HOUR(K15)*60+MINUTE(K15))+IF((HOUR(K15)*60+MINUTE(K15))&lt;=N15,1440,0))</f>
        <v/>
      </c>
      <c r="P15" s="11" t="n"/>
      <c r="Q15" s="15" t="n"/>
      <c r="R15" s="15" t="n"/>
      <c r="S15" s="11" t="n"/>
      <c r="T15" s="21">
        <f>IF(V15&lt;0,0,MAX(0,(V15-U15)/60-IF(ISNUMBER(S15),S15,0)/60))</f>
        <v/>
      </c>
      <c r="U15">
        <f>IF(Q15="",-1,(HOUR(Q15)*60+MINUTE(Q15)))</f>
        <v/>
      </c>
      <c r="V15">
        <f>IF(OR(Q15="",R15=""),-1,(HOUR(R15)*60+MINUTE(R15))+IF((HOUR(R15)*60+MINUTE(R15))&lt;=U15,1440,0))</f>
        <v/>
      </c>
      <c r="W15" s="11" t="n"/>
      <c r="X15" s="15" t="n"/>
      <c r="Y15" s="15" t="n"/>
      <c r="Z15" s="11" t="n"/>
      <c r="AA15" s="21">
        <f>IF(AC15&lt;0,0,MAX(0,(AC15-AB15)/60-IF(ISNUMBER(Z15),Z15,0)/60))</f>
        <v/>
      </c>
      <c r="AB15">
        <f>IF(X15="",-1,(HOUR(X15)*60+MINUTE(X15)))</f>
        <v/>
      </c>
      <c r="AC15">
        <f>IF(OR(X15="",Y15=""),-1,(HOUR(Y15)*60+MINUTE(Y15))+IF((HOUR(Y15)*60+MINUTE(Y15))&lt;=AB15,1440,0))</f>
        <v/>
      </c>
      <c r="AD15" s="11" t="n"/>
      <c r="AE15" s="15" t="n"/>
      <c r="AF15" s="15" t="n"/>
      <c r="AG15" s="11" t="n"/>
      <c r="AH15" s="21">
        <f>IF(AJ15&lt;0,0,MAX(0,(AJ15-AI15)/60-IF(ISNUMBER(AG15),AG15,0)/60))</f>
        <v/>
      </c>
      <c r="AI15">
        <f>IF(AE15="",-1,(HOUR(AE15)*60+MINUTE(AE15)))</f>
        <v/>
      </c>
      <c r="AJ15">
        <f>IF(OR(AE15="",AF15=""),-1,(HOUR(AF15)*60+MINUTE(AF15))+IF((HOUR(AF15)*60+MINUTE(AF15))&lt;=AI15,1440,0))</f>
        <v/>
      </c>
      <c r="AK15" s="11" t="n"/>
      <c r="AL15" s="15" t="n"/>
      <c r="AM15" s="15" t="n"/>
      <c r="AN15" s="11" t="n"/>
      <c r="AO15" s="21">
        <f>IF(AQ15&lt;0,0,MAX(0,(AQ15-AP15)/60-IF(ISNUMBER(AN15),AN15,0)/60))</f>
        <v/>
      </c>
      <c r="AP15">
        <f>IF(AL15="",-1,(HOUR(AL15)*60+MINUTE(AL15)))</f>
        <v/>
      </c>
      <c r="AQ15">
        <f>IF(OR(AL15="",AM15=""),-1,(HOUR(AM15)*60+MINUTE(AM15))+IF((HOUR(AM15)*60+MINUTE(AM15))&lt;=AP15,1440,0))</f>
        <v/>
      </c>
      <c r="AR15" s="11" t="n"/>
      <c r="AS15" s="15" t="n"/>
      <c r="AT15" s="15" t="n"/>
      <c r="AU15" s="11" t="n"/>
      <c r="AV15" s="21">
        <f>IF(AX15&lt;0,0,MAX(0,(AX15-AW15)/60-IF(ISNUMBER(AU15),AU15,0)/60))</f>
        <v/>
      </c>
      <c r="AW15">
        <f>IF(AS15="",-1,(HOUR(AS15)*60+MINUTE(AS15)))</f>
        <v/>
      </c>
      <c r="AX15">
        <f>IF(OR(AS15="",AT15=""),-1,(HOUR(AT15)*60+MINUTE(AT15))+IF((HOUR(AT15)*60+MINUTE(AT15))&lt;=AW15,1440,0))</f>
        <v/>
      </c>
      <c r="AY15" s="22">
        <f>F15+M15+T15+AA15+AH15+AO15+AV15</f>
        <v/>
      </c>
      <c r="AZ15" s="21">
        <f>IF(ISNUMBER(Staff!E14),Staff!E14,0)</f>
        <v/>
      </c>
      <c r="BA15" s="21">
        <f>IF(AZ15=0,"",AY15-AZ15)</f>
        <v/>
      </c>
      <c r="BB15" s="23">
        <f>IF(ISNUMBER(Staff!D14),Staff!D14,0)</f>
        <v/>
      </c>
      <c r="BC15" s="24">
        <f>AY15*BB15*(1+IF(ISNUMBER(Settings!$B$4),Settings!$B$4,0))</f>
        <v/>
      </c>
    </row>
    <row r="16">
      <c r="A16" s="20">
        <f>IF(Staff!A15="","",Staff!A15)</f>
        <v/>
      </c>
      <c r="B16" s="11" t="n"/>
      <c r="C16" s="15" t="n"/>
      <c r="D16" s="15" t="n"/>
      <c r="E16" s="11" t="n"/>
      <c r="F16" s="21">
        <f>IF(H16&lt;0,0,MAX(0,(H16-G16)/60-IF(ISNUMBER(E16),E16,0)/60))</f>
        <v/>
      </c>
      <c r="G16">
        <f>IF(C16="",-1,(HOUR(C16)*60+MINUTE(C16)))</f>
        <v/>
      </c>
      <c r="H16">
        <f>IF(OR(C16="",D16=""),-1,(HOUR(D16)*60+MINUTE(D16))+IF((HOUR(D16)*60+MINUTE(D16))&lt;=G16,1440,0))</f>
        <v/>
      </c>
      <c r="I16" s="11" t="n"/>
      <c r="J16" s="15" t="n"/>
      <c r="K16" s="15" t="n"/>
      <c r="L16" s="11" t="n"/>
      <c r="M16" s="21">
        <f>IF(O16&lt;0,0,MAX(0,(O16-N16)/60-IF(ISNUMBER(L16),L16,0)/60))</f>
        <v/>
      </c>
      <c r="N16">
        <f>IF(J16="",-1,(HOUR(J16)*60+MINUTE(J16)))</f>
        <v/>
      </c>
      <c r="O16">
        <f>IF(OR(J16="",K16=""),-1,(HOUR(K16)*60+MINUTE(K16))+IF((HOUR(K16)*60+MINUTE(K16))&lt;=N16,1440,0))</f>
        <v/>
      </c>
      <c r="P16" s="11" t="n"/>
      <c r="Q16" s="15" t="n"/>
      <c r="R16" s="15" t="n"/>
      <c r="S16" s="11" t="n"/>
      <c r="T16" s="21">
        <f>IF(V16&lt;0,0,MAX(0,(V16-U16)/60-IF(ISNUMBER(S16),S16,0)/60))</f>
        <v/>
      </c>
      <c r="U16">
        <f>IF(Q16="",-1,(HOUR(Q16)*60+MINUTE(Q16)))</f>
        <v/>
      </c>
      <c r="V16">
        <f>IF(OR(Q16="",R16=""),-1,(HOUR(R16)*60+MINUTE(R16))+IF((HOUR(R16)*60+MINUTE(R16))&lt;=U16,1440,0))</f>
        <v/>
      </c>
      <c r="W16" s="11" t="n"/>
      <c r="X16" s="15" t="n"/>
      <c r="Y16" s="15" t="n"/>
      <c r="Z16" s="11" t="n"/>
      <c r="AA16" s="21">
        <f>IF(AC16&lt;0,0,MAX(0,(AC16-AB16)/60-IF(ISNUMBER(Z16),Z16,0)/60))</f>
        <v/>
      </c>
      <c r="AB16">
        <f>IF(X16="",-1,(HOUR(X16)*60+MINUTE(X16)))</f>
        <v/>
      </c>
      <c r="AC16">
        <f>IF(OR(X16="",Y16=""),-1,(HOUR(Y16)*60+MINUTE(Y16))+IF((HOUR(Y16)*60+MINUTE(Y16))&lt;=AB16,1440,0))</f>
        <v/>
      </c>
      <c r="AD16" s="11" t="n"/>
      <c r="AE16" s="15" t="n"/>
      <c r="AF16" s="15" t="n"/>
      <c r="AG16" s="11" t="n"/>
      <c r="AH16" s="21">
        <f>IF(AJ16&lt;0,0,MAX(0,(AJ16-AI16)/60-IF(ISNUMBER(AG16),AG16,0)/60))</f>
        <v/>
      </c>
      <c r="AI16">
        <f>IF(AE16="",-1,(HOUR(AE16)*60+MINUTE(AE16)))</f>
        <v/>
      </c>
      <c r="AJ16">
        <f>IF(OR(AE16="",AF16=""),-1,(HOUR(AF16)*60+MINUTE(AF16))+IF((HOUR(AF16)*60+MINUTE(AF16))&lt;=AI16,1440,0))</f>
        <v/>
      </c>
      <c r="AK16" s="11" t="n"/>
      <c r="AL16" s="15" t="n"/>
      <c r="AM16" s="15" t="n"/>
      <c r="AN16" s="11" t="n"/>
      <c r="AO16" s="21">
        <f>IF(AQ16&lt;0,0,MAX(0,(AQ16-AP16)/60-IF(ISNUMBER(AN16),AN16,0)/60))</f>
        <v/>
      </c>
      <c r="AP16">
        <f>IF(AL16="",-1,(HOUR(AL16)*60+MINUTE(AL16)))</f>
        <v/>
      </c>
      <c r="AQ16">
        <f>IF(OR(AL16="",AM16=""),-1,(HOUR(AM16)*60+MINUTE(AM16))+IF((HOUR(AM16)*60+MINUTE(AM16))&lt;=AP16,1440,0))</f>
        <v/>
      </c>
      <c r="AR16" s="11" t="n"/>
      <c r="AS16" s="15" t="n"/>
      <c r="AT16" s="15" t="n"/>
      <c r="AU16" s="11" t="n"/>
      <c r="AV16" s="21">
        <f>IF(AX16&lt;0,0,MAX(0,(AX16-AW16)/60-IF(ISNUMBER(AU16),AU16,0)/60))</f>
        <v/>
      </c>
      <c r="AW16">
        <f>IF(AS16="",-1,(HOUR(AS16)*60+MINUTE(AS16)))</f>
        <v/>
      </c>
      <c r="AX16">
        <f>IF(OR(AS16="",AT16=""),-1,(HOUR(AT16)*60+MINUTE(AT16))+IF((HOUR(AT16)*60+MINUTE(AT16))&lt;=AW16,1440,0))</f>
        <v/>
      </c>
      <c r="AY16" s="22">
        <f>F16+M16+T16+AA16+AH16+AO16+AV16</f>
        <v/>
      </c>
      <c r="AZ16" s="21">
        <f>IF(ISNUMBER(Staff!E15),Staff!E15,0)</f>
        <v/>
      </c>
      <c r="BA16" s="21">
        <f>IF(AZ16=0,"",AY16-AZ16)</f>
        <v/>
      </c>
      <c r="BB16" s="23">
        <f>IF(ISNUMBER(Staff!D15),Staff!D15,0)</f>
        <v/>
      </c>
      <c r="BC16" s="24">
        <f>AY16*BB16*(1+IF(ISNUMBER(Settings!$B$4),Settings!$B$4,0))</f>
        <v/>
      </c>
    </row>
    <row r="17">
      <c r="A17" s="20">
        <f>IF(Staff!A16="","",Staff!A16)</f>
        <v/>
      </c>
      <c r="B17" s="11" t="n"/>
      <c r="C17" s="15" t="n"/>
      <c r="D17" s="15" t="n"/>
      <c r="E17" s="11" t="n"/>
      <c r="F17" s="21">
        <f>IF(H17&lt;0,0,MAX(0,(H17-G17)/60-IF(ISNUMBER(E17),E17,0)/60))</f>
        <v/>
      </c>
      <c r="G17">
        <f>IF(C17="",-1,(HOUR(C17)*60+MINUTE(C17)))</f>
        <v/>
      </c>
      <c r="H17">
        <f>IF(OR(C17="",D17=""),-1,(HOUR(D17)*60+MINUTE(D17))+IF((HOUR(D17)*60+MINUTE(D17))&lt;=G17,1440,0))</f>
        <v/>
      </c>
      <c r="I17" s="11" t="n"/>
      <c r="J17" s="15" t="n"/>
      <c r="K17" s="15" t="n"/>
      <c r="L17" s="11" t="n"/>
      <c r="M17" s="21">
        <f>IF(O17&lt;0,0,MAX(0,(O17-N17)/60-IF(ISNUMBER(L17),L17,0)/60))</f>
        <v/>
      </c>
      <c r="N17">
        <f>IF(J17="",-1,(HOUR(J17)*60+MINUTE(J17)))</f>
        <v/>
      </c>
      <c r="O17">
        <f>IF(OR(J17="",K17=""),-1,(HOUR(K17)*60+MINUTE(K17))+IF((HOUR(K17)*60+MINUTE(K17))&lt;=N17,1440,0))</f>
        <v/>
      </c>
      <c r="P17" s="11" t="n"/>
      <c r="Q17" s="15" t="n"/>
      <c r="R17" s="15" t="n"/>
      <c r="S17" s="11" t="n"/>
      <c r="T17" s="21">
        <f>IF(V17&lt;0,0,MAX(0,(V17-U17)/60-IF(ISNUMBER(S17),S17,0)/60))</f>
        <v/>
      </c>
      <c r="U17">
        <f>IF(Q17="",-1,(HOUR(Q17)*60+MINUTE(Q17)))</f>
        <v/>
      </c>
      <c r="V17">
        <f>IF(OR(Q17="",R17=""),-1,(HOUR(R17)*60+MINUTE(R17))+IF((HOUR(R17)*60+MINUTE(R17))&lt;=U17,1440,0))</f>
        <v/>
      </c>
      <c r="W17" s="11" t="n"/>
      <c r="X17" s="15" t="n"/>
      <c r="Y17" s="15" t="n"/>
      <c r="Z17" s="11" t="n"/>
      <c r="AA17" s="21">
        <f>IF(AC17&lt;0,0,MAX(0,(AC17-AB17)/60-IF(ISNUMBER(Z17),Z17,0)/60))</f>
        <v/>
      </c>
      <c r="AB17">
        <f>IF(X17="",-1,(HOUR(X17)*60+MINUTE(X17)))</f>
        <v/>
      </c>
      <c r="AC17">
        <f>IF(OR(X17="",Y17=""),-1,(HOUR(Y17)*60+MINUTE(Y17))+IF((HOUR(Y17)*60+MINUTE(Y17))&lt;=AB17,1440,0))</f>
        <v/>
      </c>
      <c r="AD17" s="11" t="n"/>
      <c r="AE17" s="15" t="n"/>
      <c r="AF17" s="15" t="n"/>
      <c r="AG17" s="11" t="n"/>
      <c r="AH17" s="21">
        <f>IF(AJ17&lt;0,0,MAX(0,(AJ17-AI17)/60-IF(ISNUMBER(AG17),AG17,0)/60))</f>
        <v/>
      </c>
      <c r="AI17">
        <f>IF(AE17="",-1,(HOUR(AE17)*60+MINUTE(AE17)))</f>
        <v/>
      </c>
      <c r="AJ17">
        <f>IF(OR(AE17="",AF17=""),-1,(HOUR(AF17)*60+MINUTE(AF17))+IF((HOUR(AF17)*60+MINUTE(AF17))&lt;=AI17,1440,0))</f>
        <v/>
      </c>
      <c r="AK17" s="11" t="n"/>
      <c r="AL17" s="15" t="n"/>
      <c r="AM17" s="15" t="n"/>
      <c r="AN17" s="11" t="n"/>
      <c r="AO17" s="21">
        <f>IF(AQ17&lt;0,0,MAX(0,(AQ17-AP17)/60-IF(ISNUMBER(AN17),AN17,0)/60))</f>
        <v/>
      </c>
      <c r="AP17">
        <f>IF(AL17="",-1,(HOUR(AL17)*60+MINUTE(AL17)))</f>
        <v/>
      </c>
      <c r="AQ17">
        <f>IF(OR(AL17="",AM17=""),-1,(HOUR(AM17)*60+MINUTE(AM17))+IF((HOUR(AM17)*60+MINUTE(AM17))&lt;=AP17,1440,0))</f>
        <v/>
      </c>
      <c r="AR17" s="11" t="n"/>
      <c r="AS17" s="15" t="n"/>
      <c r="AT17" s="15" t="n"/>
      <c r="AU17" s="11" t="n"/>
      <c r="AV17" s="21">
        <f>IF(AX17&lt;0,0,MAX(0,(AX17-AW17)/60-IF(ISNUMBER(AU17),AU17,0)/60))</f>
        <v/>
      </c>
      <c r="AW17">
        <f>IF(AS17="",-1,(HOUR(AS17)*60+MINUTE(AS17)))</f>
        <v/>
      </c>
      <c r="AX17">
        <f>IF(OR(AS17="",AT17=""),-1,(HOUR(AT17)*60+MINUTE(AT17))+IF((HOUR(AT17)*60+MINUTE(AT17))&lt;=AW17,1440,0))</f>
        <v/>
      </c>
      <c r="AY17" s="22">
        <f>F17+M17+T17+AA17+AH17+AO17+AV17</f>
        <v/>
      </c>
      <c r="AZ17" s="21">
        <f>IF(ISNUMBER(Staff!E16),Staff!E16,0)</f>
        <v/>
      </c>
      <c r="BA17" s="21">
        <f>IF(AZ17=0,"",AY17-AZ17)</f>
        <v/>
      </c>
      <c r="BB17" s="23">
        <f>IF(ISNUMBER(Staff!D16),Staff!D16,0)</f>
        <v/>
      </c>
      <c r="BC17" s="24">
        <f>AY17*BB17*(1+IF(ISNUMBER(Settings!$B$4),Settings!$B$4,0))</f>
        <v/>
      </c>
    </row>
    <row r="18">
      <c r="A18" s="20">
        <f>IF(Staff!A17="","",Staff!A17)</f>
        <v/>
      </c>
      <c r="B18" s="11" t="n"/>
      <c r="C18" s="15" t="n"/>
      <c r="D18" s="15" t="n"/>
      <c r="E18" s="11" t="n"/>
      <c r="F18" s="21">
        <f>IF(H18&lt;0,0,MAX(0,(H18-G18)/60-IF(ISNUMBER(E18),E18,0)/60))</f>
        <v/>
      </c>
      <c r="G18">
        <f>IF(C18="",-1,(HOUR(C18)*60+MINUTE(C18)))</f>
        <v/>
      </c>
      <c r="H18">
        <f>IF(OR(C18="",D18=""),-1,(HOUR(D18)*60+MINUTE(D18))+IF((HOUR(D18)*60+MINUTE(D18))&lt;=G18,1440,0))</f>
        <v/>
      </c>
      <c r="I18" s="11" t="n"/>
      <c r="J18" s="15" t="n"/>
      <c r="K18" s="15" t="n"/>
      <c r="L18" s="11" t="n"/>
      <c r="M18" s="21">
        <f>IF(O18&lt;0,0,MAX(0,(O18-N18)/60-IF(ISNUMBER(L18),L18,0)/60))</f>
        <v/>
      </c>
      <c r="N18">
        <f>IF(J18="",-1,(HOUR(J18)*60+MINUTE(J18)))</f>
        <v/>
      </c>
      <c r="O18">
        <f>IF(OR(J18="",K18=""),-1,(HOUR(K18)*60+MINUTE(K18))+IF((HOUR(K18)*60+MINUTE(K18))&lt;=N18,1440,0))</f>
        <v/>
      </c>
      <c r="P18" s="11" t="n"/>
      <c r="Q18" s="15" t="n"/>
      <c r="R18" s="15" t="n"/>
      <c r="S18" s="11" t="n"/>
      <c r="T18" s="21">
        <f>IF(V18&lt;0,0,MAX(0,(V18-U18)/60-IF(ISNUMBER(S18),S18,0)/60))</f>
        <v/>
      </c>
      <c r="U18">
        <f>IF(Q18="",-1,(HOUR(Q18)*60+MINUTE(Q18)))</f>
        <v/>
      </c>
      <c r="V18">
        <f>IF(OR(Q18="",R18=""),-1,(HOUR(R18)*60+MINUTE(R18))+IF((HOUR(R18)*60+MINUTE(R18))&lt;=U18,1440,0))</f>
        <v/>
      </c>
      <c r="W18" s="11" t="n"/>
      <c r="X18" s="15" t="n"/>
      <c r="Y18" s="15" t="n"/>
      <c r="Z18" s="11" t="n"/>
      <c r="AA18" s="21">
        <f>IF(AC18&lt;0,0,MAX(0,(AC18-AB18)/60-IF(ISNUMBER(Z18),Z18,0)/60))</f>
        <v/>
      </c>
      <c r="AB18">
        <f>IF(X18="",-1,(HOUR(X18)*60+MINUTE(X18)))</f>
        <v/>
      </c>
      <c r="AC18">
        <f>IF(OR(X18="",Y18=""),-1,(HOUR(Y18)*60+MINUTE(Y18))+IF((HOUR(Y18)*60+MINUTE(Y18))&lt;=AB18,1440,0))</f>
        <v/>
      </c>
      <c r="AD18" s="11" t="n"/>
      <c r="AE18" s="15" t="n"/>
      <c r="AF18" s="15" t="n"/>
      <c r="AG18" s="11" t="n"/>
      <c r="AH18" s="21">
        <f>IF(AJ18&lt;0,0,MAX(0,(AJ18-AI18)/60-IF(ISNUMBER(AG18),AG18,0)/60))</f>
        <v/>
      </c>
      <c r="AI18">
        <f>IF(AE18="",-1,(HOUR(AE18)*60+MINUTE(AE18)))</f>
        <v/>
      </c>
      <c r="AJ18">
        <f>IF(OR(AE18="",AF18=""),-1,(HOUR(AF18)*60+MINUTE(AF18))+IF((HOUR(AF18)*60+MINUTE(AF18))&lt;=AI18,1440,0))</f>
        <v/>
      </c>
      <c r="AK18" s="11" t="n"/>
      <c r="AL18" s="15" t="n"/>
      <c r="AM18" s="15" t="n"/>
      <c r="AN18" s="11" t="n"/>
      <c r="AO18" s="21">
        <f>IF(AQ18&lt;0,0,MAX(0,(AQ18-AP18)/60-IF(ISNUMBER(AN18),AN18,0)/60))</f>
        <v/>
      </c>
      <c r="AP18">
        <f>IF(AL18="",-1,(HOUR(AL18)*60+MINUTE(AL18)))</f>
        <v/>
      </c>
      <c r="AQ18">
        <f>IF(OR(AL18="",AM18=""),-1,(HOUR(AM18)*60+MINUTE(AM18))+IF((HOUR(AM18)*60+MINUTE(AM18))&lt;=AP18,1440,0))</f>
        <v/>
      </c>
      <c r="AR18" s="11" t="n"/>
      <c r="AS18" s="15" t="n"/>
      <c r="AT18" s="15" t="n"/>
      <c r="AU18" s="11" t="n"/>
      <c r="AV18" s="21">
        <f>IF(AX18&lt;0,0,MAX(0,(AX18-AW18)/60-IF(ISNUMBER(AU18),AU18,0)/60))</f>
        <v/>
      </c>
      <c r="AW18">
        <f>IF(AS18="",-1,(HOUR(AS18)*60+MINUTE(AS18)))</f>
        <v/>
      </c>
      <c r="AX18">
        <f>IF(OR(AS18="",AT18=""),-1,(HOUR(AT18)*60+MINUTE(AT18))+IF((HOUR(AT18)*60+MINUTE(AT18))&lt;=AW18,1440,0))</f>
        <v/>
      </c>
      <c r="AY18" s="22">
        <f>F18+M18+T18+AA18+AH18+AO18+AV18</f>
        <v/>
      </c>
      <c r="AZ18" s="21">
        <f>IF(ISNUMBER(Staff!E17),Staff!E17,0)</f>
        <v/>
      </c>
      <c r="BA18" s="21">
        <f>IF(AZ18=0,"",AY18-AZ18)</f>
        <v/>
      </c>
      <c r="BB18" s="23">
        <f>IF(ISNUMBER(Staff!D17),Staff!D17,0)</f>
        <v/>
      </c>
      <c r="BC18" s="24">
        <f>AY18*BB18*(1+IF(ISNUMBER(Settings!$B$4),Settings!$B$4,0))</f>
        <v/>
      </c>
    </row>
    <row r="19">
      <c r="A19" s="20">
        <f>IF(Staff!A18="","",Staff!A18)</f>
        <v/>
      </c>
      <c r="B19" s="11" t="n"/>
      <c r="C19" s="15" t="n"/>
      <c r="D19" s="15" t="n"/>
      <c r="E19" s="11" t="n"/>
      <c r="F19" s="21">
        <f>IF(H19&lt;0,0,MAX(0,(H19-G19)/60-IF(ISNUMBER(E19),E19,0)/60))</f>
        <v/>
      </c>
      <c r="G19">
        <f>IF(C19="",-1,(HOUR(C19)*60+MINUTE(C19)))</f>
        <v/>
      </c>
      <c r="H19">
        <f>IF(OR(C19="",D19=""),-1,(HOUR(D19)*60+MINUTE(D19))+IF((HOUR(D19)*60+MINUTE(D19))&lt;=G19,1440,0))</f>
        <v/>
      </c>
      <c r="I19" s="11" t="n"/>
      <c r="J19" s="15" t="n"/>
      <c r="K19" s="15" t="n"/>
      <c r="L19" s="11" t="n"/>
      <c r="M19" s="21">
        <f>IF(O19&lt;0,0,MAX(0,(O19-N19)/60-IF(ISNUMBER(L19),L19,0)/60))</f>
        <v/>
      </c>
      <c r="N19">
        <f>IF(J19="",-1,(HOUR(J19)*60+MINUTE(J19)))</f>
        <v/>
      </c>
      <c r="O19">
        <f>IF(OR(J19="",K19=""),-1,(HOUR(K19)*60+MINUTE(K19))+IF((HOUR(K19)*60+MINUTE(K19))&lt;=N19,1440,0))</f>
        <v/>
      </c>
      <c r="P19" s="11" t="n"/>
      <c r="Q19" s="15" t="n"/>
      <c r="R19" s="15" t="n"/>
      <c r="S19" s="11" t="n"/>
      <c r="T19" s="21">
        <f>IF(V19&lt;0,0,MAX(0,(V19-U19)/60-IF(ISNUMBER(S19),S19,0)/60))</f>
        <v/>
      </c>
      <c r="U19">
        <f>IF(Q19="",-1,(HOUR(Q19)*60+MINUTE(Q19)))</f>
        <v/>
      </c>
      <c r="V19">
        <f>IF(OR(Q19="",R19=""),-1,(HOUR(R19)*60+MINUTE(R19))+IF((HOUR(R19)*60+MINUTE(R19))&lt;=U19,1440,0))</f>
        <v/>
      </c>
      <c r="W19" s="11" t="n"/>
      <c r="X19" s="15" t="n"/>
      <c r="Y19" s="15" t="n"/>
      <c r="Z19" s="11" t="n"/>
      <c r="AA19" s="21">
        <f>IF(AC19&lt;0,0,MAX(0,(AC19-AB19)/60-IF(ISNUMBER(Z19),Z19,0)/60))</f>
        <v/>
      </c>
      <c r="AB19">
        <f>IF(X19="",-1,(HOUR(X19)*60+MINUTE(X19)))</f>
        <v/>
      </c>
      <c r="AC19">
        <f>IF(OR(X19="",Y19=""),-1,(HOUR(Y19)*60+MINUTE(Y19))+IF((HOUR(Y19)*60+MINUTE(Y19))&lt;=AB19,1440,0))</f>
        <v/>
      </c>
      <c r="AD19" s="11" t="n"/>
      <c r="AE19" s="15" t="n"/>
      <c r="AF19" s="15" t="n"/>
      <c r="AG19" s="11" t="n"/>
      <c r="AH19" s="21">
        <f>IF(AJ19&lt;0,0,MAX(0,(AJ19-AI19)/60-IF(ISNUMBER(AG19),AG19,0)/60))</f>
        <v/>
      </c>
      <c r="AI19">
        <f>IF(AE19="",-1,(HOUR(AE19)*60+MINUTE(AE19)))</f>
        <v/>
      </c>
      <c r="AJ19">
        <f>IF(OR(AE19="",AF19=""),-1,(HOUR(AF19)*60+MINUTE(AF19))+IF((HOUR(AF19)*60+MINUTE(AF19))&lt;=AI19,1440,0))</f>
        <v/>
      </c>
      <c r="AK19" s="11" t="n"/>
      <c r="AL19" s="15" t="n"/>
      <c r="AM19" s="15" t="n"/>
      <c r="AN19" s="11" t="n"/>
      <c r="AO19" s="21">
        <f>IF(AQ19&lt;0,0,MAX(0,(AQ19-AP19)/60-IF(ISNUMBER(AN19),AN19,0)/60))</f>
        <v/>
      </c>
      <c r="AP19">
        <f>IF(AL19="",-1,(HOUR(AL19)*60+MINUTE(AL19)))</f>
        <v/>
      </c>
      <c r="AQ19">
        <f>IF(OR(AL19="",AM19=""),-1,(HOUR(AM19)*60+MINUTE(AM19))+IF((HOUR(AM19)*60+MINUTE(AM19))&lt;=AP19,1440,0))</f>
        <v/>
      </c>
      <c r="AR19" s="11" t="n"/>
      <c r="AS19" s="15" t="n"/>
      <c r="AT19" s="15" t="n"/>
      <c r="AU19" s="11" t="n"/>
      <c r="AV19" s="21">
        <f>IF(AX19&lt;0,0,MAX(0,(AX19-AW19)/60-IF(ISNUMBER(AU19),AU19,0)/60))</f>
        <v/>
      </c>
      <c r="AW19">
        <f>IF(AS19="",-1,(HOUR(AS19)*60+MINUTE(AS19)))</f>
        <v/>
      </c>
      <c r="AX19">
        <f>IF(OR(AS19="",AT19=""),-1,(HOUR(AT19)*60+MINUTE(AT19))+IF((HOUR(AT19)*60+MINUTE(AT19))&lt;=AW19,1440,0))</f>
        <v/>
      </c>
      <c r="AY19" s="22">
        <f>F19+M19+T19+AA19+AH19+AO19+AV19</f>
        <v/>
      </c>
      <c r="AZ19" s="21">
        <f>IF(ISNUMBER(Staff!E18),Staff!E18,0)</f>
        <v/>
      </c>
      <c r="BA19" s="21">
        <f>IF(AZ19=0,"",AY19-AZ19)</f>
        <v/>
      </c>
      <c r="BB19" s="23">
        <f>IF(ISNUMBER(Staff!D18),Staff!D18,0)</f>
        <v/>
      </c>
      <c r="BC19" s="24">
        <f>AY19*BB19*(1+IF(ISNUMBER(Settings!$B$4),Settings!$B$4,0))</f>
        <v/>
      </c>
    </row>
    <row r="20">
      <c r="A20" s="20">
        <f>IF(Staff!A19="","",Staff!A19)</f>
        <v/>
      </c>
      <c r="B20" s="11" t="n"/>
      <c r="C20" s="15" t="n"/>
      <c r="D20" s="15" t="n"/>
      <c r="E20" s="11" t="n"/>
      <c r="F20" s="21">
        <f>IF(H20&lt;0,0,MAX(0,(H20-G20)/60-IF(ISNUMBER(E20),E20,0)/60))</f>
        <v/>
      </c>
      <c r="G20">
        <f>IF(C20="",-1,(HOUR(C20)*60+MINUTE(C20)))</f>
        <v/>
      </c>
      <c r="H20">
        <f>IF(OR(C20="",D20=""),-1,(HOUR(D20)*60+MINUTE(D20))+IF((HOUR(D20)*60+MINUTE(D20))&lt;=G20,1440,0))</f>
        <v/>
      </c>
      <c r="I20" s="11" t="n"/>
      <c r="J20" s="15" t="n"/>
      <c r="K20" s="15" t="n"/>
      <c r="L20" s="11" t="n"/>
      <c r="M20" s="21">
        <f>IF(O20&lt;0,0,MAX(0,(O20-N20)/60-IF(ISNUMBER(L20),L20,0)/60))</f>
        <v/>
      </c>
      <c r="N20">
        <f>IF(J20="",-1,(HOUR(J20)*60+MINUTE(J20)))</f>
        <v/>
      </c>
      <c r="O20">
        <f>IF(OR(J20="",K20=""),-1,(HOUR(K20)*60+MINUTE(K20))+IF((HOUR(K20)*60+MINUTE(K20))&lt;=N20,1440,0))</f>
        <v/>
      </c>
      <c r="P20" s="11" t="n"/>
      <c r="Q20" s="15" t="n"/>
      <c r="R20" s="15" t="n"/>
      <c r="S20" s="11" t="n"/>
      <c r="T20" s="21">
        <f>IF(V20&lt;0,0,MAX(0,(V20-U20)/60-IF(ISNUMBER(S20),S20,0)/60))</f>
        <v/>
      </c>
      <c r="U20">
        <f>IF(Q20="",-1,(HOUR(Q20)*60+MINUTE(Q20)))</f>
        <v/>
      </c>
      <c r="V20">
        <f>IF(OR(Q20="",R20=""),-1,(HOUR(R20)*60+MINUTE(R20))+IF((HOUR(R20)*60+MINUTE(R20))&lt;=U20,1440,0))</f>
        <v/>
      </c>
      <c r="W20" s="11" t="n"/>
      <c r="X20" s="15" t="n"/>
      <c r="Y20" s="15" t="n"/>
      <c r="Z20" s="11" t="n"/>
      <c r="AA20" s="21">
        <f>IF(AC20&lt;0,0,MAX(0,(AC20-AB20)/60-IF(ISNUMBER(Z20),Z20,0)/60))</f>
        <v/>
      </c>
      <c r="AB20">
        <f>IF(X20="",-1,(HOUR(X20)*60+MINUTE(X20)))</f>
        <v/>
      </c>
      <c r="AC20">
        <f>IF(OR(X20="",Y20=""),-1,(HOUR(Y20)*60+MINUTE(Y20))+IF((HOUR(Y20)*60+MINUTE(Y20))&lt;=AB20,1440,0))</f>
        <v/>
      </c>
      <c r="AD20" s="11" t="n"/>
      <c r="AE20" s="15" t="n"/>
      <c r="AF20" s="15" t="n"/>
      <c r="AG20" s="11" t="n"/>
      <c r="AH20" s="21">
        <f>IF(AJ20&lt;0,0,MAX(0,(AJ20-AI20)/60-IF(ISNUMBER(AG20),AG20,0)/60))</f>
        <v/>
      </c>
      <c r="AI20">
        <f>IF(AE20="",-1,(HOUR(AE20)*60+MINUTE(AE20)))</f>
        <v/>
      </c>
      <c r="AJ20">
        <f>IF(OR(AE20="",AF20=""),-1,(HOUR(AF20)*60+MINUTE(AF20))+IF((HOUR(AF20)*60+MINUTE(AF20))&lt;=AI20,1440,0))</f>
        <v/>
      </c>
      <c r="AK20" s="11" t="n"/>
      <c r="AL20" s="15" t="n"/>
      <c r="AM20" s="15" t="n"/>
      <c r="AN20" s="11" t="n"/>
      <c r="AO20" s="21">
        <f>IF(AQ20&lt;0,0,MAX(0,(AQ20-AP20)/60-IF(ISNUMBER(AN20),AN20,0)/60))</f>
        <v/>
      </c>
      <c r="AP20">
        <f>IF(AL20="",-1,(HOUR(AL20)*60+MINUTE(AL20)))</f>
        <v/>
      </c>
      <c r="AQ20">
        <f>IF(OR(AL20="",AM20=""),-1,(HOUR(AM20)*60+MINUTE(AM20))+IF((HOUR(AM20)*60+MINUTE(AM20))&lt;=AP20,1440,0))</f>
        <v/>
      </c>
      <c r="AR20" s="11" t="n"/>
      <c r="AS20" s="15" t="n"/>
      <c r="AT20" s="15" t="n"/>
      <c r="AU20" s="11" t="n"/>
      <c r="AV20" s="21">
        <f>IF(AX20&lt;0,0,MAX(0,(AX20-AW20)/60-IF(ISNUMBER(AU20),AU20,0)/60))</f>
        <v/>
      </c>
      <c r="AW20">
        <f>IF(AS20="",-1,(HOUR(AS20)*60+MINUTE(AS20)))</f>
        <v/>
      </c>
      <c r="AX20">
        <f>IF(OR(AS20="",AT20=""),-1,(HOUR(AT20)*60+MINUTE(AT20))+IF((HOUR(AT20)*60+MINUTE(AT20))&lt;=AW20,1440,0))</f>
        <v/>
      </c>
      <c r="AY20" s="22">
        <f>F20+M20+T20+AA20+AH20+AO20+AV20</f>
        <v/>
      </c>
      <c r="AZ20" s="21">
        <f>IF(ISNUMBER(Staff!E19),Staff!E19,0)</f>
        <v/>
      </c>
      <c r="BA20" s="21">
        <f>IF(AZ20=0,"",AY20-AZ20)</f>
        <v/>
      </c>
      <c r="BB20" s="23">
        <f>IF(ISNUMBER(Staff!D19),Staff!D19,0)</f>
        <v/>
      </c>
      <c r="BC20" s="24">
        <f>AY20*BB20*(1+IF(ISNUMBER(Settings!$B$4),Settings!$B$4,0))</f>
        <v/>
      </c>
    </row>
    <row r="21">
      <c r="A21" s="20">
        <f>IF(Staff!A20="","",Staff!A20)</f>
        <v/>
      </c>
      <c r="B21" s="11" t="n"/>
      <c r="C21" s="15" t="n"/>
      <c r="D21" s="15" t="n"/>
      <c r="E21" s="11" t="n"/>
      <c r="F21" s="21">
        <f>IF(H21&lt;0,0,MAX(0,(H21-G21)/60-IF(ISNUMBER(E21),E21,0)/60))</f>
        <v/>
      </c>
      <c r="G21">
        <f>IF(C21="",-1,(HOUR(C21)*60+MINUTE(C21)))</f>
        <v/>
      </c>
      <c r="H21">
        <f>IF(OR(C21="",D21=""),-1,(HOUR(D21)*60+MINUTE(D21))+IF((HOUR(D21)*60+MINUTE(D21))&lt;=G21,1440,0))</f>
        <v/>
      </c>
      <c r="I21" s="11" t="n"/>
      <c r="J21" s="15" t="n"/>
      <c r="K21" s="15" t="n"/>
      <c r="L21" s="11" t="n"/>
      <c r="M21" s="21">
        <f>IF(O21&lt;0,0,MAX(0,(O21-N21)/60-IF(ISNUMBER(L21),L21,0)/60))</f>
        <v/>
      </c>
      <c r="N21">
        <f>IF(J21="",-1,(HOUR(J21)*60+MINUTE(J21)))</f>
        <v/>
      </c>
      <c r="O21">
        <f>IF(OR(J21="",K21=""),-1,(HOUR(K21)*60+MINUTE(K21))+IF((HOUR(K21)*60+MINUTE(K21))&lt;=N21,1440,0))</f>
        <v/>
      </c>
      <c r="P21" s="11" t="n"/>
      <c r="Q21" s="15" t="n"/>
      <c r="R21" s="15" t="n"/>
      <c r="S21" s="11" t="n"/>
      <c r="T21" s="21">
        <f>IF(V21&lt;0,0,MAX(0,(V21-U21)/60-IF(ISNUMBER(S21),S21,0)/60))</f>
        <v/>
      </c>
      <c r="U21">
        <f>IF(Q21="",-1,(HOUR(Q21)*60+MINUTE(Q21)))</f>
        <v/>
      </c>
      <c r="V21">
        <f>IF(OR(Q21="",R21=""),-1,(HOUR(R21)*60+MINUTE(R21))+IF((HOUR(R21)*60+MINUTE(R21))&lt;=U21,1440,0))</f>
        <v/>
      </c>
      <c r="W21" s="11" t="n"/>
      <c r="X21" s="15" t="n"/>
      <c r="Y21" s="15" t="n"/>
      <c r="Z21" s="11" t="n"/>
      <c r="AA21" s="21">
        <f>IF(AC21&lt;0,0,MAX(0,(AC21-AB21)/60-IF(ISNUMBER(Z21),Z21,0)/60))</f>
        <v/>
      </c>
      <c r="AB21">
        <f>IF(X21="",-1,(HOUR(X21)*60+MINUTE(X21)))</f>
        <v/>
      </c>
      <c r="AC21">
        <f>IF(OR(X21="",Y21=""),-1,(HOUR(Y21)*60+MINUTE(Y21))+IF((HOUR(Y21)*60+MINUTE(Y21))&lt;=AB21,1440,0))</f>
        <v/>
      </c>
      <c r="AD21" s="11" t="n"/>
      <c r="AE21" s="15" t="n"/>
      <c r="AF21" s="15" t="n"/>
      <c r="AG21" s="11" t="n"/>
      <c r="AH21" s="21">
        <f>IF(AJ21&lt;0,0,MAX(0,(AJ21-AI21)/60-IF(ISNUMBER(AG21),AG21,0)/60))</f>
        <v/>
      </c>
      <c r="AI21">
        <f>IF(AE21="",-1,(HOUR(AE21)*60+MINUTE(AE21)))</f>
        <v/>
      </c>
      <c r="AJ21">
        <f>IF(OR(AE21="",AF21=""),-1,(HOUR(AF21)*60+MINUTE(AF21))+IF((HOUR(AF21)*60+MINUTE(AF21))&lt;=AI21,1440,0))</f>
        <v/>
      </c>
      <c r="AK21" s="11" t="n"/>
      <c r="AL21" s="15" t="n"/>
      <c r="AM21" s="15" t="n"/>
      <c r="AN21" s="11" t="n"/>
      <c r="AO21" s="21">
        <f>IF(AQ21&lt;0,0,MAX(0,(AQ21-AP21)/60-IF(ISNUMBER(AN21),AN21,0)/60))</f>
        <v/>
      </c>
      <c r="AP21">
        <f>IF(AL21="",-1,(HOUR(AL21)*60+MINUTE(AL21)))</f>
        <v/>
      </c>
      <c r="AQ21">
        <f>IF(OR(AL21="",AM21=""),-1,(HOUR(AM21)*60+MINUTE(AM21))+IF((HOUR(AM21)*60+MINUTE(AM21))&lt;=AP21,1440,0))</f>
        <v/>
      </c>
      <c r="AR21" s="11" t="n"/>
      <c r="AS21" s="15" t="n"/>
      <c r="AT21" s="15" t="n"/>
      <c r="AU21" s="11" t="n"/>
      <c r="AV21" s="21">
        <f>IF(AX21&lt;0,0,MAX(0,(AX21-AW21)/60-IF(ISNUMBER(AU21),AU21,0)/60))</f>
        <v/>
      </c>
      <c r="AW21">
        <f>IF(AS21="",-1,(HOUR(AS21)*60+MINUTE(AS21)))</f>
        <v/>
      </c>
      <c r="AX21">
        <f>IF(OR(AS21="",AT21=""),-1,(HOUR(AT21)*60+MINUTE(AT21))+IF((HOUR(AT21)*60+MINUTE(AT21))&lt;=AW21,1440,0))</f>
        <v/>
      </c>
      <c r="AY21" s="22">
        <f>F21+M21+T21+AA21+AH21+AO21+AV21</f>
        <v/>
      </c>
      <c r="AZ21" s="21">
        <f>IF(ISNUMBER(Staff!E20),Staff!E20,0)</f>
        <v/>
      </c>
      <c r="BA21" s="21">
        <f>IF(AZ21=0,"",AY21-AZ21)</f>
        <v/>
      </c>
      <c r="BB21" s="23">
        <f>IF(ISNUMBER(Staff!D20),Staff!D20,0)</f>
        <v/>
      </c>
      <c r="BC21" s="24">
        <f>AY21*BB21*(1+IF(ISNUMBER(Settings!$B$4),Settings!$B$4,0))</f>
        <v/>
      </c>
    </row>
    <row r="22">
      <c r="A22" s="20">
        <f>IF(Staff!A21="","",Staff!A21)</f>
        <v/>
      </c>
      <c r="B22" s="11" t="n"/>
      <c r="C22" s="15" t="n"/>
      <c r="D22" s="15" t="n"/>
      <c r="E22" s="11" t="n"/>
      <c r="F22" s="21">
        <f>IF(H22&lt;0,0,MAX(0,(H22-G22)/60-IF(ISNUMBER(E22),E22,0)/60))</f>
        <v/>
      </c>
      <c r="G22">
        <f>IF(C22="",-1,(HOUR(C22)*60+MINUTE(C22)))</f>
        <v/>
      </c>
      <c r="H22">
        <f>IF(OR(C22="",D22=""),-1,(HOUR(D22)*60+MINUTE(D22))+IF((HOUR(D22)*60+MINUTE(D22))&lt;=G22,1440,0))</f>
        <v/>
      </c>
      <c r="I22" s="11" t="n"/>
      <c r="J22" s="15" t="n"/>
      <c r="K22" s="15" t="n"/>
      <c r="L22" s="11" t="n"/>
      <c r="M22" s="21">
        <f>IF(O22&lt;0,0,MAX(0,(O22-N22)/60-IF(ISNUMBER(L22),L22,0)/60))</f>
        <v/>
      </c>
      <c r="N22">
        <f>IF(J22="",-1,(HOUR(J22)*60+MINUTE(J22)))</f>
        <v/>
      </c>
      <c r="O22">
        <f>IF(OR(J22="",K22=""),-1,(HOUR(K22)*60+MINUTE(K22))+IF((HOUR(K22)*60+MINUTE(K22))&lt;=N22,1440,0))</f>
        <v/>
      </c>
      <c r="P22" s="11" t="n"/>
      <c r="Q22" s="15" t="n"/>
      <c r="R22" s="15" t="n"/>
      <c r="S22" s="11" t="n"/>
      <c r="T22" s="21">
        <f>IF(V22&lt;0,0,MAX(0,(V22-U22)/60-IF(ISNUMBER(S22),S22,0)/60))</f>
        <v/>
      </c>
      <c r="U22">
        <f>IF(Q22="",-1,(HOUR(Q22)*60+MINUTE(Q22)))</f>
        <v/>
      </c>
      <c r="V22">
        <f>IF(OR(Q22="",R22=""),-1,(HOUR(R22)*60+MINUTE(R22))+IF((HOUR(R22)*60+MINUTE(R22))&lt;=U22,1440,0))</f>
        <v/>
      </c>
      <c r="W22" s="11" t="n"/>
      <c r="X22" s="15" t="n"/>
      <c r="Y22" s="15" t="n"/>
      <c r="Z22" s="11" t="n"/>
      <c r="AA22" s="21">
        <f>IF(AC22&lt;0,0,MAX(0,(AC22-AB22)/60-IF(ISNUMBER(Z22),Z22,0)/60))</f>
        <v/>
      </c>
      <c r="AB22">
        <f>IF(X22="",-1,(HOUR(X22)*60+MINUTE(X22)))</f>
        <v/>
      </c>
      <c r="AC22">
        <f>IF(OR(X22="",Y22=""),-1,(HOUR(Y22)*60+MINUTE(Y22))+IF((HOUR(Y22)*60+MINUTE(Y22))&lt;=AB22,1440,0))</f>
        <v/>
      </c>
      <c r="AD22" s="11" t="n"/>
      <c r="AE22" s="15" t="n"/>
      <c r="AF22" s="15" t="n"/>
      <c r="AG22" s="11" t="n"/>
      <c r="AH22" s="21">
        <f>IF(AJ22&lt;0,0,MAX(0,(AJ22-AI22)/60-IF(ISNUMBER(AG22),AG22,0)/60))</f>
        <v/>
      </c>
      <c r="AI22">
        <f>IF(AE22="",-1,(HOUR(AE22)*60+MINUTE(AE22)))</f>
        <v/>
      </c>
      <c r="AJ22">
        <f>IF(OR(AE22="",AF22=""),-1,(HOUR(AF22)*60+MINUTE(AF22))+IF((HOUR(AF22)*60+MINUTE(AF22))&lt;=AI22,1440,0))</f>
        <v/>
      </c>
      <c r="AK22" s="11" t="n"/>
      <c r="AL22" s="15" t="n"/>
      <c r="AM22" s="15" t="n"/>
      <c r="AN22" s="11" t="n"/>
      <c r="AO22" s="21">
        <f>IF(AQ22&lt;0,0,MAX(0,(AQ22-AP22)/60-IF(ISNUMBER(AN22),AN22,0)/60))</f>
        <v/>
      </c>
      <c r="AP22">
        <f>IF(AL22="",-1,(HOUR(AL22)*60+MINUTE(AL22)))</f>
        <v/>
      </c>
      <c r="AQ22">
        <f>IF(OR(AL22="",AM22=""),-1,(HOUR(AM22)*60+MINUTE(AM22))+IF((HOUR(AM22)*60+MINUTE(AM22))&lt;=AP22,1440,0))</f>
        <v/>
      </c>
      <c r="AR22" s="11" t="n"/>
      <c r="AS22" s="15" t="n"/>
      <c r="AT22" s="15" t="n"/>
      <c r="AU22" s="11" t="n"/>
      <c r="AV22" s="21">
        <f>IF(AX22&lt;0,0,MAX(0,(AX22-AW22)/60-IF(ISNUMBER(AU22),AU22,0)/60))</f>
        <v/>
      </c>
      <c r="AW22">
        <f>IF(AS22="",-1,(HOUR(AS22)*60+MINUTE(AS22)))</f>
        <v/>
      </c>
      <c r="AX22">
        <f>IF(OR(AS22="",AT22=""),-1,(HOUR(AT22)*60+MINUTE(AT22))+IF((HOUR(AT22)*60+MINUTE(AT22))&lt;=AW22,1440,0))</f>
        <v/>
      </c>
      <c r="AY22" s="22">
        <f>F22+M22+T22+AA22+AH22+AO22+AV22</f>
        <v/>
      </c>
      <c r="AZ22" s="21">
        <f>IF(ISNUMBER(Staff!E21),Staff!E21,0)</f>
        <v/>
      </c>
      <c r="BA22" s="21">
        <f>IF(AZ22=0,"",AY22-AZ22)</f>
        <v/>
      </c>
      <c r="BB22" s="23">
        <f>IF(ISNUMBER(Staff!D21),Staff!D21,0)</f>
        <v/>
      </c>
      <c r="BC22" s="24">
        <f>AY22*BB22*(1+IF(ISNUMBER(Settings!$B$4),Settings!$B$4,0))</f>
        <v/>
      </c>
    </row>
    <row r="23">
      <c r="A23" s="20">
        <f>IF(Staff!A22="","",Staff!A22)</f>
        <v/>
      </c>
      <c r="B23" s="11" t="n"/>
      <c r="C23" s="15" t="n"/>
      <c r="D23" s="15" t="n"/>
      <c r="E23" s="11" t="n"/>
      <c r="F23" s="21">
        <f>IF(H23&lt;0,0,MAX(0,(H23-G23)/60-IF(ISNUMBER(E23),E23,0)/60))</f>
        <v/>
      </c>
      <c r="G23">
        <f>IF(C23="",-1,(HOUR(C23)*60+MINUTE(C23)))</f>
        <v/>
      </c>
      <c r="H23">
        <f>IF(OR(C23="",D23=""),-1,(HOUR(D23)*60+MINUTE(D23))+IF((HOUR(D23)*60+MINUTE(D23))&lt;=G23,1440,0))</f>
        <v/>
      </c>
      <c r="I23" s="11" t="n"/>
      <c r="J23" s="15" t="n"/>
      <c r="K23" s="15" t="n"/>
      <c r="L23" s="11" t="n"/>
      <c r="M23" s="21">
        <f>IF(O23&lt;0,0,MAX(0,(O23-N23)/60-IF(ISNUMBER(L23),L23,0)/60))</f>
        <v/>
      </c>
      <c r="N23">
        <f>IF(J23="",-1,(HOUR(J23)*60+MINUTE(J23)))</f>
        <v/>
      </c>
      <c r="O23">
        <f>IF(OR(J23="",K23=""),-1,(HOUR(K23)*60+MINUTE(K23))+IF((HOUR(K23)*60+MINUTE(K23))&lt;=N23,1440,0))</f>
        <v/>
      </c>
      <c r="P23" s="11" t="n"/>
      <c r="Q23" s="15" t="n"/>
      <c r="R23" s="15" t="n"/>
      <c r="S23" s="11" t="n"/>
      <c r="T23" s="21">
        <f>IF(V23&lt;0,0,MAX(0,(V23-U23)/60-IF(ISNUMBER(S23),S23,0)/60))</f>
        <v/>
      </c>
      <c r="U23">
        <f>IF(Q23="",-1,(HOUR(Q23)*60+MINUTE(Q23)))</f>
        <v/>
      </c>
      <c r="V23">
        <f>IF(OR(Q23="",R23=""),-1,(HOUR(R23)*60+MINUTE(R23))+IF((HOUR(R23)*60+MINUTE(R23))&lt;=U23,1440,0))</f>
        <v/>
      </c>
      <c r="W23" s="11" t="n"/>
      <c r="X23" s="15" t="n"/>
      <c r="Y23" s="15" t="n"/>
      <c r="Z23" s="11" t="n"/>
      <c r="AA23" s="21">
        <f>IF(AC23&lt;0,0,MAX(0,(AC23-AB23)/60-IF(ISNUMBER(Z23),Z23,0)/60))</f>
        <v/>
      </c>
      <c r="AB23">
        <f>IF(X23="",-1,(HOUR(X23)*60+MINUTE(X23)))</f>
        <v/>
      </c>
      <c r="AC23">
        <f>IF(OR(X23="",Y23=""),-1,(HOUR(Y23)*60+MINUTE(Y23))+IF((HOUR(Y23)*60+MINUTE(Y23))&lt;=AB23,1440,0))</f>
        <v/>
      </c>
      <c r="AD23" s="11" t="n"/>
      <c r="AE23" s="15" t="n"/>
      <c r="AF23" s="15" t="n"/>
      <c r="AG23" s="11" t="n"/>
      <c r="AH23" s="21">
        <f>IF(AJ23&lt;0,0,MAX(0,(AJ23-AI23)/60-IF(ISNUMBER(AG23),AG23,0)/60))</f>
        <v/>
      </c>
      <c r="AI23">
        <f>IF(AE23="",-1,(HOUR(AE23)*60+MINUTE(AE23)))</f>
        <v/>
      </c>
      <c r="AJ23">
        <f>IF(OR(AE23="",AF23=""),-1,(HOUR(AF23)*60+MINUTE(AF23))+IF((HOUR(AF23)*60+MINUTE(AF23))&lt;=AI23,1440,0))</f>
        <v/>
      </c>
      <c r="AK23" s="11" t="n"/>
      <c r="AL23" s="15" t="n"/>
      <c r="AM23" s="15" t="n"/>
      <c r="AN23" s="11" t="n"/>
      <c r="AO23" s="21">
        <f>IF(AQ23&lt;0,0,MAX(0,(AQ23-AP23)/60-IF(ISNUMBER(AN23),AN23,0)/60))</f>
        <v/>
      </c>
      <c r="AP23">
        <f>IF(AL23="",-1,(HOUR(AL23)*60+MINUTE(AL23)))</f>
        <v/>
      </c>
      <c r="AQ23">
        <f>IF(OR(AL23="",AM23=""),-1,(HOUR(AM23)*60+MINUTE(AM23))+IF((HOUR(AM23)*60+MINUTE(AM23))&lt;=AP23,1440,0))</f>
        <v/>
      </c>
      <c r="AR23" s="11" t="n"/>
      <c r="AS23" s="15" t="n"/>
      <c r="AT23" s="15" t="n"/>
      <c r="AU23" s="11" t="n"/>
      <c r="AV23" s="21">
        <f>IF(AX23&lt;0,0,MAX(0,(AX23-AW23)/60-IF(ISNUMBER(AU23),AU23,0)/60))</f>
        <v/>
      </c>
      <c r="AW23">
        <f>IF(AS23="",-1,(HOUR(AS23)*60+MINUTE(AS23)))</f>
        <v/>
      </c>
      <c r="AX23">
        <f>IF(OR(AS23="",AT23=""),-1,(HOUR(AT23)*60+MINUTE(AT23))+IF((HOUR(AT23)*60+MINUTE(AT23))&lt;=AW23,1440,0))</f>
        <v/>
      </c>
      <c r="AY23" s="22">
        <f>F23+M23+T23+AA23+AH23+AO23+AV23</f>
        <v/>
      </c>
      <c r="AZ23" s="21">
        <f>IF(ISNUMBER(Staff!E22),Staff!E22,0)</f>
        <v/>
      </c>
      <c r="BA23" s="21">
        <f>IF(AZ23=0,"",AY23-AZ23)</f>
        <v/>
      </c>
      <c r="BB23" s="23">
        <f>IF(ISNUMBER(Staff!D22),Staff!D22,0)</f>
        <v/>
      </c>
      <c r="BC23" s="24">
        <f>AY23*BB23*(1+IF(ISNUMBER(Settings!$B$4),Settings!$B$4,0))</f>
        <v/>
      </c>
    </row>
    <row r="24">
      <c r="A24" s="20">
        <f>IF(Staff!A23="","",Staff!A23)</f>
        <v/>
      </c>
      <c r="B24" s="11" t="n"/>
      <c r="C24" s="15" t="n"/>
      <c r="D24" s="15" t="n"/>
      <c r="E24" s="11" t="n"/>
      <c r="F24" s="21">
        <f>IF(H24&lt;0,0,MAX(0,(H24-G24)/60-IF(ISNUMBER(E24),E24,0)/60))</f>
        <v/>
      </c>
      <c r="G24">
        <f>IF(C24="",-1,(HOUR(C24)*60+MINUTE(C24)))</f>
        <v/>
      </c>
      <c r="H24">
        <f>IF(OR(C24="",D24=""),-1,(HOUR(D24)*60+MINUTE(D24))+IF((HOUR(D24)*60+MINUTE(D24))&lt;=G24,1440,0))</f>
        <v/>
      </c>
      <c r="I24" s="11" t="n"/>
      <c r="J24" s="15" t="n"/>
      <c r="K24" s="15" t="n"/>
      <c r="L24" s="11" t="n"/>
      <c r="M24" s="21">
        <f>IF(O24&lt;0,0,MAX(0,(O24-N24)/60-IF(ISNUMBER(L24),L24,0)/60))</f>
        <v/>
      </c>
      <c r="N24">
        <f>IF(J24="",-1,(HOUR(J24)*60+MINUTE(J24)))</f>
        <v/>
      </c>
      <c r="O24">
        <f>IF(OR(J24="",K24=""),-1,(HOUR(K24)*60+MINUTE(K24))+IF((HOUR(K24)*60+MINUTE(K24))&lt;=N24,1440,0))</f>
        <v/>
      </c>
      <c r="P24" s="11" t="n"/>
      <c r="Q24" s="15" t="n"/>
      <c r="R24" s="15" t="n"/>
      <c r="S24" s="11" t="n"/>
      <c r="T24" s="21">
        <f>IF(V24&lt;0,0,MAX(0,(V24-U24)/60-IF(ISNUMBER(S24),S24,0)/60))</f>
        <v/>
      </c>
      <c r="U24">
        <f>IF(Q24="",-1,(HOUR(Q24)*60+MINUTE(Q24)))</f>
        <v/>
      </c>
      <c r="V24">
        <f>IF(OR(Q24="",R24=""),-1,(HOUR(R24)*60+MINUTE(R24))+IF((HOUR(R24)*60+MINUTE(R24))&lt;=U24,1440,0))</f>
        <v/>
      </c>
      <c r="W24" s="11" t="n"/>
      <c r="X24" s="15" t="n"/>
      <c r="Y24" s="15" t="n"/>
      <c r="Z24" s="11" t="n"/>
      <c r="AA24" s="21">
        <f>IF(AC24&lt;0,0,MAX(0,(AC24-AB24)/60-IF(ISNUMBER(Z24),Z24,0)/60))</f>
        <v/>
      </c>
      <c r="AB24">
        <f>IF(X24="",-1,(HOUR(X24)*60+MINUTE(X24)))</f>
        <v/>
      </c>
      <c r="AC24">
        <f>IF(OR(X24="",Y24=""),-1,(HOUR(Y24)*60+MINUTE(Y24))+IF((HOUR(Y24)*60+MINUTE(Y24))&lt;=AB24,1440,0))</f>
        <v/>
      </c>
      <c r="AD24" s="11" t="n"/>
      <c r="AE24" s="15" t="n"/>
      <c r="AF24" s="15" t="n"/>
      <c r="AG24" s="11" t="n"/>
      <c r="AH24" s="21">
        <f>IF(AJ24&lt;0,0,MAX(0,(AJ24-AI24)/60-IF(ISNUMBER(AG24),AG24,0)/60))</f>
        <v/>
      </c>
      <c r="AI24">
        <f>IF(AE24="",-1,(HOUR(AE24)*60+MINUTE(AE24)))</f>
        <v/>
      </c>
      <c r="AJ24">
        <f>IF(OR(AE24="",AF24=""),-1,(HOUR(AF24)*60+MINUTE(AF24))+IF((HOUR(AF24)*60+MINUTE(AF24))&lt;=AI24,1440,0))</f>
        <v/>
      </c>
      <c r="AK24" s="11" t="n"/>
      <c r="AL24" s="15" t="n"/>
      <c r="AM24" s="15" t="n"/>
      <c r="AN24" s="11" t="n"/>
      <c r="AO24" s="21">
        <f>IF(AQ24&lt;0,0,MAX(0,(AQ24-AP24)/60-IF(ISNUMBER(AN24),AN24,0)/60))</f>
        <v/>
      </c>
      <c r="AP24">
        <f>IF(AL24="",-1,(HOUR(AL24)*60+MINUTE(AL24)))</f>
        <v/>
      </c>
      <c r="AQ24">
        <f>IF(OR(AL24="",AM24=""),-1,(HOUR(AM24)*60+MINUTE(AM24))+IF((HOUR(AM24)*60+MINUTE(AM24))&lt;=AP24,1440,0))</f>
        <v/>
      </c>
      <c r="AR24" s="11" t="n"/>
      <c r="AS24" s="15" t="n"/>
      <c r="AT24" s="15" t="n"/>
      <c r="AU24" s="11" t="n"/>
      <c r="AV24" s="21">
        <f>IF(AX24&lt;0,0,MAX(0,(AX24-AW24)/60-IF(ISNUMBER(AU24),AU24,0)/60))</f>
        <v/>
      </c>
      <c r="AW24">
        <f>IF(AS24="",-1,(HOUR(AS24)*60+MINUTE(AS24)))</f>
        <v/>
      </c>
      <c r="AX24">
        <f>IF(OR(AS24="",AT24=""),-1,(HOUR(AT24)*60+MINUTE(AT24))+IF((HOUR(AT24)*60+MINUTE(AT24))&lt;=AW24,1440,0))</f>
        <v/>
      </c>
      <c r="AY24" s="22">
        <f>F24+M24+T24+AA24+AH24+AO24+AV24</f>
        <v/>
      </c>
      <c r="AZ24" s="21">
        <f>IF(ISNUMBER(Staff!E23),Staff!E23,0)</f>
        <v/>
      </c>
      <c r="BA24" s="21">
        <f>IF(AZ24=0,"",AY24-AZ24)</f>
        <v/>
      </c>
      <c r="BB24" s="23">
        <f>IF(ISNUMBER(Staff!D23),Staff!D23,0)</f>
        <v/>
      </c>
      <c r="BC24" s="24">
        <f>AY24*BB24*(1+IF(ISNUMBER(Settings!$B$4),Settings!$B$4,0))</f>
        <v/>
      </c>
    </row>
    <row r="25">
      <c r="A25" s="20">
        <f>IF(Staff!A24="","",Staff!A24)</f>
        <v/>
      </c>
      <c r="B25" s="11" t="n"/>
      <c r="C25" s="15" t="n"/>
      <c r="D25" s="15" t="n"/>
      <c r="E25" s="11" t="n"/>
      <c r="F25" s="21">
        <f>IF(H25&lt;0,0,MAX(0,(H25-G25)/60-IF(ISNUMBER(E25),E25,0)/60))</f>
        <v/>
      </c>
      <c r="G25">
        <f>IF(C25="",-1,(HOUR(C25)*60+MINUTE(C25)))</f>
        <v/>
      </c>
      <c r="H25">
        <f>IF(OR(C25="",D25=""),-1,(HOUR(D25)*60+MINUTE(D25))+IF((HOUR(D25)*60+MINUTE(D25))&lt;=G25,1440,0))</f>
        <v/>
      </c>
      <c r="I25" s="11" t="n"/>
      <c r="J25" s="15" t="n"/>
      <c r="K25" s="15" t="n"/>
      <c r="L25" s="11" t="n"/>
      <c r="M25" s="21">
        <f>IF(O25&lt;0,0,MAX(0,(O25-N25)/60-IF(ISNUMBER(L25),L25,0)/60))</f>
        <v/>
      </c>
      <c r="N25">
        <f>IF(J25="",-1,(HOUR(J25)*60+MINUTE(J25)))</f>
        <v/>
      </c>
      <c r="O25">
        <f>IF(OR(J25="",K25=""),-1,(HOUR(K25)*60+MINUTE(K25))+IF((HOUR(K25)*60+MINUTE(K25))&lt;=N25,1440,0))</f>
        <v/>
      </c>
      <c r="P25" s="11" t="n"/>
      <c r="Q25" s="15" t="n"/>
      <c r="R25" s="15" t="n"/>
      <c r="S25" s="11" t="n"/>
      <c r="T25" s="21">
        <f>IF(V25&lt;0,0,MAX(0,(V25-U25)/60-IF(ISNUMBER(S25),S25,0)/60))</f>
        <v/>
      </c>
      <c r="U25">
        <f>IF(Q25="",-1,(HOUR(Q25)*60+MINUTE(Q25)))</f>
        <v/>
      </c>
      <c r="V25">
        <f>IF(OR(Q25="",R25=""),-1,(HOUR(R25)*60+MINUTE(R25))+IF((HOUR(R25)*60+MINUTE(R25))&lt;=U25,1440,0))</f>
        <v/>
      </c>
      <c r="W25" s="11" t="n"/>
      <c r="X25" s="15" t="n"/>
      <c r="Y25" s="15" t="n"/>
      <c r="Z25" s="11" t="n"/>
      <c r="AA25" s="21">
        <f>IF(AC25&lt;0,0,MAX(0,(AC25-AB25)/60-IF(ISNUMBER(Z25),Z25,0)/60))</f>
        <v/>
      </c>
      <c r="AB25">
        <f>IF(X25="",-1,(HOUR(X25)*60+MINUTE(X25)))</f>
        <v/>
      </c>
      <c r="AC25">
        <f>IF(OR(X25="",Y25=""),-1,(HOUR(Y25)*60+MINUTE(Y25))+IF((HOUR(Y25)*60+MINUTE(Y25))&lt;=AB25,1440,0))</f>
        <v/>
      </c>
      <c r="AD25" s="11" t="n"/>
      <c r="AE25" s="15" t="n"/>
      <c r="AF25" s="15" t="n"/>
      <c r="AG25" s="11" t="n"/>
      <c r="AH25" s="21">
        <f>IF(AJ25&lt;0,0,MAX(0,(AJ25-AI25)/60-IF(ISNUMBER(AG25),AG25,0)/60))</f>
        <v/>
      </c>
      <c r="AI25">
        <f>IF(AE25="",-1,(HOUR(AE25)*60+MINUTE(AE25)))</f>
        <v/>
      </c>
      <c r="AJ25">
        <f>IF(OR(AE25="",AF25=""),-1,(HOUR(AF25)*60+MINUTE(AF25))+IF((HOUR(AF25)*60+MINUTE(AF25))&lt;=AI25,1440,0))</f>
        <v/>
      </c>
      <c r="AK25" s="11" t="n"/>
      <c r="AL25" s="15" t="n"/>
      <c r="AM25" s="15" t="n"/>
      <c r="AN25" s="11" t="n"/>
      <c r="AO25" s="21">
        <f>IF(AQ25&lt;0,0,MAX(0,(AQ25-AP25)/60-IF(ISNUMBER(AN25),AN25,0)/60))</f>
        <v/>
      </c>
      <c r="AP25">
        <f>IF(AL25="",-1,(HOUR(AL25)*60+MINUTE(AL25)))</f>
        <v/>
      </c>
      <c r="AQ25">
        <f>IF(OR(AL25="",AM25=""),-1,(HOUR(AM25)*60+MINUTE(AM25))+IF((HOUR(AM25)*60+MINUTE(AM25))&lt;=AP25,1440,0))</f>
        <v/>
      </c>
      <c r="AR25" s="11" t="n"/>
      <c r="AS25" s="15" t="n"/>
      <c r="AT25" s="15" t="n"/>
      <c r="AU25" s="11" t="n"/>
      <c r="AV25" s="21">
        <f>IF(AX25&lt;0,0,MAX(0,(AX25-AW25)/60-IF(ISNUMBER(AU25),AU25,0)/60))</f>
        <v/>
      </c>
      <c r="AW25">
        <f>IF(AS25="",-1,(HOUR(AS25)*60+MINUTE(AS25)))</f>
        <v/>
      </c>
      <c r="AX25">
        <f>IF(OR(AS25="",AT25=""),-1,(HOUR(AT25)*60+MINUTE(AT25))+IF((HOUR(AT25)*60+MINUTE(AT25))&lt;=AW25,1440,0))</f>
        <v/>
      </c>
      <c r="AY25" s="22">
        <f>F25+M25+T25+AA25+AH25+AO25+AV25</f>
        <v/>
      </c>
      <c r="AZ25" s="21">
        <f>IF(ISNUMBER(Staff!E24),Staff!E24,0)</f>
        <v/>
      </c>
      <c r="BA25" s="21">
        <f>IF(AZ25=0,"",AY25-AZ25)</f>
        <v/>
      </c>
      <c r="BB25" s="23">
        <f>IF(ISNUMBER(Staff!D24),Staff!D24,0)</f>
        <v/>
      </c>
      <c r="BC25" s="24">
        <f>AY25*BB25*(1+IF(ISNUMBER(Settings!$B$4),Settings!$B$4,0))</f>
        <v/>
      </c>
    </row>
    <row r="26">
      <c r="A26" s="20">
        <f>IF(Staff!A25="","",Staff!A25)</f>
        <v/>
      </c>
      <c r="B26" s="11" t="n"/>
      <c r="C26" s="15" t="n"/>
      <c r="D26" s="15" t="n"/>
      <c r="E26" s="11" t="n"/>
      <c r="F26" s="21">
        <f>IF(H26&lt;0,0,MAX(0,(H26-G26)/60-IF(ISNUMBER(E26),E26,0)/60))</f>
        <v/>
      </c>
      <c r="G26">
        <f>IF(C26="",-1,(HOUR(C26)*60+MINUTE(C26)))</f>
        <v/>
      </c>
      <c r="H26">
        <f>IF(OR(C26="",D26=""),-1,(HOUR(D26)*60+MINUTE(D26))+IF((HOUR(D26)*60+MINUTE(D26))&lt;=G26,1440,0))</f>
        <v/>
      </c>
      <c r="I26" s="11" t="n"/>
      <c r="J26" s="15" t="n"/>
      <c r="K26" s="15" t="n"/>
      <c r="L26" s="11" t="n"/>
      <c r="M26" s="21">
        <f>IF(O26&lt;0,0,MAX(0,(O26-N26)/60-IF(ISNUMBER(L26),L26,0)/60))</f>
        <v/>
      </c>
      <c r="N26">
        <f>IF(J26="",-1,(HOUR(J26)*60+MINUTE(J26)))</f>
        <v/>
      </c>
      <c r="O26">
        <f>IF(OR(J26="",K26=""),-1,(HOUR(K26)*60+MINUTE(K26))+IF((HOUR(K26)*60+MINUTE(K26))&lt;=N26,1440,0))</f>
        <v/>
      </c>
      <c r="P26" s="11" t="n"/>
      <c r="Q26" s="15" t="n"/>
      <c r="R26" s="15" t="n"/>
      <c r="S26" s="11" t="n"/>
      <c r="T26" s="21">
        <f>IF(V26&lt;0,0,MAX(0,(V26-U26)/60-IF(ISNUMBER(S26),S26,0)/60))</f>
        <v/>
      </c>
      <c r="U26">
        <f>IF(Q26="",-1,(HOUR(Q26)*60+MINUTE(Q26)))</f>
        <v/>
      </c>
      <c r="V26">
        <f>IF(OR(Q26="",R26=""),-1,(HOUR(R26)*60+MINUTE(R26))+IF((HOUR(R26)*60+MINUTE(R26))&lt;=U26,1440,0))</f>
        <v/>
      </c>
      <c r="W26" s="11" t="n"/>
      <c r="X26" s="15" t="n"/>
      <c r="Y26" s="15" t="n"/>
      <c r="Z26" s="11" t="n"/>
      <c r="AA26" s="21">
        <f>IF(AC26&lt;0,0,MAX(0,(AC26-AB26)/60-IF(ISNUMBER(Z26),Z26,0)/60))</f>
        <v/>
      </c>
      <c r="AB26">
        <f>IF(X26="",-1,(HOUR(X26)*60+MINUTE(X26)))</f>
        <v/>
      </c>
      <c r="AC26">
        <f>IF(OR(X26="",Y26=""),-1,(HOUR(Y26)*60+MINUTE(Y26))+IF((HOUR(Y26)*60+MINUTE(Y26))&lt;=AB26,1440,0))</f>
        <v/>
      </c>
      <c r="AD26" s="11" t="n"/>
      <c r="AE26" s="15" t="n"/>
      <c r="AF26" s="15" t="n"/>
      <c r="AG26" s="11" t="n"/>
      <c r="AH26" s="21">
        <f>IF(AJ26&lt;0,0,MAX(0,(AJ26-AI26)/60-IF(ISNUMBER(AG26),AG26,0)/60))</f>
        <v/>
      </c>
      <c r="AI26">
        <f>IF(AE26="",-1,(HOUR(AE26)*60+MINUTE(AE26)))</f>
        <v/>
      </c>
      <c r="AJ26">
        <f>IF(OR(AE26="",AF26=""),-1,(HOUR(AF26)*60+MINUTE(AF26))+IF((HOUR(AF26)*60+MINUTE(AF26))&lt;=AI26,1440,0))</f>
        <v/>
      </c>
      <c r="AK26" s="11" t="n"/>
      <c r="AL26" s="15" t="n"/>
      <c r="AM26" s="15" t="n"/>
      <c r="AN26" s="11" t="n"/>
      <c r="AO26" s="21">
        <f>IF(AQ26&lt;0,0,MAX(0,(AQ26-AP26)/60-IF(ISNUMBER(AN26),AN26,0)/60))</f>
        <v/>
      </c>
      <c r="AP26">
        <f>IF(AL26="",-1,(HOUR(AL26)*60+MINUTE(AL26)))</f>
        <v/>
      </c>
      <c r="AQ26">
        <f>IF(OR(AL26="",AM26=""),-1,(HOUR(AM26)*60+MINUTE(AM26))+IF((HOUR(AM26)*60+MINUTE(AM26))&lt;=AP26,1440,0))</f>
        <v/>
      </c>
      <c r="AR26" s="11" t="n"/>
      <c r="AS26" s="15" t="n"/>
      <c r="AT26" s="15" t="n"/>
      <c r="AU26" s="11" t="n"/>
      <c r="AV26" s="21">
        <f>IF(AX26&lt;0,0,MAX(0,(AX26-AW26)/60-IF(ISNUMBER(AU26),AU26,0)/60))</f>
        <v/>
      </c>
      <c r="AW26">
        <f>IF(AS26="",-1,(HOUR(AS26)*60+MINUTE(AS26)))</f>
        <v/>
      </c>
      <c r="AX26">
        <f>IF(OR(AS26="",AT26=""),-1,(HOUR(AT26)*60+MINUTE(AT26))+IF((HOUR(AT26)*60+MINUTE(AT26))&lt;=AW26,1440,0))</f>
        <v/>
      </c>
      <c r="AY26" s="22">
        <f>F26+M26+T26+AA26+AH26+AO26+AV26</f>
        <v/>
      </c>
      <c r="AZ26" s="21">
        <f>IF(ISNUMBER(Staff!E25),Staff!E25,0)</f>
        <v/>
      </c>
      <c r="BA26" s="21">
        <f>IF(AZ26=0,"",AY26-AZ26)</f>
        <v/>
      </c>
      <c r="BB26" s="23">
        <f>IF(ISNUMBER(Staff!D25),Staff!D25,0)</f>
        <v/>
      </c>
      <c r="BC26" s="24">
        <f>AY26*BB26*(1+IF(ISNUMBER(Settings!$B$4),Settings!$B$4,0))</f>
        <v/>
      </c>
    </row>
    <row r="27">
      <c r="A27" s="20">
        <f>IF(Staff!A26="","",Staff!A26)</f>
        <v/>
      </c>
      <c r="B27" s="11" t="n"/>
      <c r="C27" s="15" t="n"/>
      <c r="D27" s="15" t="n"/>
      <c r="E27" s="11" t="n"/>
      <c r="F27" s="21">
        <f>IF(H27&lt;0,0,MAX(0,(H27-G27)/60-IF(ISNUMBER(E27),E27,0)/60))</f>
        <v/>
      </c>
      <c r="G27">
        <f>IF(C27="",-1,(HOUR(C27)*60+MINUTE(C27)))</f>
        <v/>
      </c>
      <c r="H27">
        <f>IF(OR(C27="",D27=""),-1,(HOUR(D27)*60+MINUTE(D27))+IF((HOUR(D27)*60+MINUTE(D27))&lt;=G27,1440,0))</f>
        <v/>
      </c>
      <c r="I27" s="11" t="n"/>
      <c r="J27" s="15" t="n"/>
      <c r="K27" s="15" t="n"/>
      <c r="L27" s="11" t="n"/>
      <c r="M27" s="21">
        <f>IF(O27&lt;0,0,MAX(0,(O27-N27)/60-IF(ISNUMBER(L27),L27,0)/60))</f>
        <v/>
      </c>
      <c r="N27">
        <f>IF(J27="",-1,(HOUR(J27)*60+MINUTE(J27)))</f>
        <v/>
      </c>
      <c r="O27">
        <f>IF(OR(J27="",K27=""),-1,(HOUR(K27)*60+MINUTE(K27))+IF((HOUR(K27)*60+MINUTE(K27))&lt;=N27,1440,0))</f>
        <v/>
      </c>
      <c r="P27" s="11" t="n"/>
      <c r="Q27" s="15" t="n"/>
      <c r="R27" s="15" t="n"/>
      <c r="S27" s="11" t="n"/>
      <c r="T27" s="21">
        <f>IF(V27&lt;0,0,MAX(0,(V27-U27)/60-IF(ISNUMBER(S27),S27,0)/60))</f>
        <v/>
      </c>
      <c r="U27">
        <f>IF(Q27="",-1,(HOUR(Q27)*60+MINUTE(Q27)))</f>
        <v/>
      </c>
      <c r="V27">
        <f>IF(OR(Q27="",R27=""),-1,(HOUR(R27)*60+MINUTE(R27))+IF((HOUR(R27)*60+MINUTE(R27))&lt;=U27,1440,0))</f>
        <v/>
      </c>
      <c r="W27" s="11" t="n"/>
      <c r="X27" s="15" t="n"/>
      <c r="Y27" s="15" t="n"/>
      <c r="Z27" s="11" t="n"/>
      <c r="AA27" s="21">
        <f>IF(AC27&lt;0,0,MAX(0,(AC27-AB27)/60-IF(ISNUMBER(Z27),Z27,0)/60))</f>
        <v/>
      </c>
      <c r="AB27">
        <f>IF(X27="",-1,(HOUR(X27)*60+MINUTE(X27)))</f>
        <v/>
      </c>
      <c r="AC27">
        <f>IF(OR(X27="",Y27=""),-1,(HOUR(Y27)*60+MINUTE(Y27))+IF((HOUR(Y27)*60+MINUTE(Y27))&lt;=AB27,1440,0))</f>
        <v/>
      </c>
      <c r="AD27" s="11" t="n"/>
      <c r="AE27" s="15" t="n"/>
      <c r="AF27" s="15" t="n"/>
      <c r="AG27" s="11" t="n"/>
      <c r="AH27" s="21">
        <f>IF(AJ27&lt;0,0,MAX(0,(AJ27-AI27)/60-IF(ISNUMBER(AG27),AG27,0)/60))</f>
        <v/>
      </c>
      <c r="AI27">
        <f>IF(AE27="",-1,(HOUR(AE27)*60+MINUTE(AE27)))</f>
        <v/>
      </c>
      <c r="AJ27">
        <f>IF(OR(AE27="",AF27=""),-1,(HOUR(AF27)*60+MINUTE(AF27))+IF((HOUR(AF27)*60+MINUTE(AF27))&lt;=AI27,1440,0))</f>
        <v/>
      </c>
      <c r="AK27" s="11" t="n"/>
      <c r="AL27" s="15" t="n"/>
      <c r="AM27" s="15" t="n"/>
      <c r="AN27" s="11" t="n"/>
      <c r="AO27" s="21">
        <f>IF(AQ27&lt;0,0,MAX(0,(AQ27-AP27)/60-IF(ISNUMBER(AN27),AN27,0)/60))</f>
        <v/>
      </c>
      <c r="AP27">
        <f>IF(AL27="",-1,(HOUR(AL27)*60+MINUTE(AL27)))</f>
        <v/>
      </c>
      <c r="AQ27">
        <f>IF(OR(AL27="",AM27=""),-1,(HOUR(AM27)*60+MINUTE(AM27))+IF((HOUR(AM27)*60+MINUTE(AM27))&lt;=AP27,1440,0))</f>
        <v/>
      </c>
      <c r="AR27" s="11" t="n"/>
      <c r="AS27" s="15" t="n"/>
      <c r="AT27" s="15" t="n"/>
      <c r="AU27" s="11" t="n"/>
      <c r="AV27" s="21">
        <f>IF(AX27&lt;0,0,MAX(0,(AX27-AW27)/60-IF(ISNUMBER(AU27),AU27,0)/60))</f>
        <v/>
      </c>
      <c r="AW27">
        <f>IF(AS27="",-1,(HOUR(AS27)*60+MINUTE(AS27)))</f>
        <v/>
      </c>
      <c r="AX27">
        <f>IF(OR(AS27="",AT27=""),-1,(HOUR(AT27)*60+MINUTE(AT27))+IF((HOUR(AT27)*60+MINUTE(AT27))&lt;=AW27,1440,0))</f>
        <v/>
      </c>
      <c r="AY27" s="22">
        <f>F27+M27+T27+AA27+AH27+AO27+AV27</f>
        <v/>
      </c>
      <c r="AZ27" s="21">
        <f>IF(ISNUMBER(Staff!E26),Staff!E26,0)</f>
        <v/>
      </c>
      <c r="BA27" s="21">
        <f>IF(AZ27=0,"",AY27-AZ27)</f>
        <v/>
      </c>
      <c r="BB27" s="23">
        <f>IF(ISNUMBER(Staff!D26),Staff!D26,0)</f>
        <v/>
      </c>
      <c r="BC27" s="24">
        <f>AY27*BB27*(1+IF(ISNUMBER(Settings!$B$4),Settings!$B$4,0))</f>
        <v/>
      </c>
    </row>
    <row r="28">
      <c r="A28" s="20">
        <f>IF(Staff!A27="","",Staff!A27)</f>
        <v/>
      </c>
      <c r="B28" s="11" t="n"/>
      <c r="C28" s="15" t="n"/>
      <c r="D28" s="15" t="n"/>
      <c r="E28" s="11" t="n"/>
      <c r="F28" s="21">
        <f>IF(H28&lt;0,0,MAX(0,(H28-G28)/60-IF(ISNUMBER(E28),E28,0)/60))</f>
        <v/>
      </c>
      <c r="G28">
        <f>IF(C28="",-1,(HOUR(C28)*60+MINUTE(C28)))</f>
        <v/>
      </c>
      <c r="H28">
        <f>IF(OR(C28="",D28=""),-1,(HOUR(D28)*60+MINUTE(D28))+IF((HOUR(D28)*60+MINUTE(D28))&lt;=G28,1440,0))</f>
        <v/>
      </c>
      <c r="I28" s="11" t="n"/>
      <c r="J28" s="15" t="n"/>
      <c r="K28" s="15" t="n"/>
      <c r="L28" s="11" t="n"/>
      <c r="M28" s="21">
        <f>IF(O28&lt;0,0,MAX(0,(O28-N28)/60-IF(ISNUMBER(L28),L28,0)/60))</f>
        <v/>
      </c>
      <c r="N28">
        <f>IF(J28="",-1,(HOUR(J28)*60+MINUTE(J28)))</f>
        <v/>
      </c>
      <c r="O28">
        <f>IF(OR(J28="",K28=""),-1,(HOUR(K28)*60+MINUTE(K28))+IF((HOUR(K28)*60+MINUTE(K28))&lt;=N28,1440,0))</f>
        <v/>
      </c>
      <c r="P28" s="11" t="n"/>
      <c r="Q28" s="15" t="n"/>
      <c r="R28" s="15" t="n"/>
      <c r="S28" s="11" t="n"/>
      <c r="T28" s="21">
        <f>IF(V28&lt;0,0,MAX(0,(V28-U28)/60-IF(ISNUMBER(S28),S28,0)/60))</f>
        <v/>
      </c>
      <c r="U28">
        <f>IF(Q28="",-1,(HOUR(Q28)*60+MINUTE(Q28)))</f>
        <v/>
      </c>
      <c r="V28">
        <f>IF(OR(Q28="",R28=""),-1,(HOUR(R28)*60+MINUTE(R28))+IF((HOUR(R28)*60+MINUTE(R28))&lt;=U28,1440,0))</f>
        <v/>
      </c>
      <c r="W28" s="11" t="n"/>
      <c r="X28" s="15" t="n"/>
      <c r="Y28" s="15" t="n"/>
      <c r="Z28" s="11" t="n"/>
      <c r="AA28" s="21">
        <f>IF(AC28&lt;0,0,MAX(0,(AC28-AB28)/60-IF(ISNUMBER(Z28),Z28,0)/60))</f>
        <v/>
      </c>
      <c r="AB28">
        <f>IF(X28="",-1,(HOUR(X28)*60+MINUTE(X28)))</f>
        <v/>
      </c>
      <c r="AC28">
        <f>IF(OR(X28="",Y28=""),-1,(HOUR(Y28)*60+MINUTE(Y28))+IF((HOUR(Y28)*60+MINUTE(Y28))&lt;=AB28,1440,0))</f>
        <v/>
      </c>
      <c r="AD28" s="11" t="n"/>
      <c r="AE28" s="15" t="n"/>
      <c r="AF28" s="15" t="n"/>
      <c r="AG28" s="11" t="n"/>
      <c r="AH28" s="21">
        <f>IF(AJ28&lt;0,0,MAX(0,(AJ28-AI28)/60-IF(ISNUMBER(AG28),AG28,0)/60))</f>
        <v/>
      </c>
      <c r="AI28">
        <f>IF(AE28="",-1,(HOUR(AE28)*60+MINUTE(AE28)))</f>
        <v/>
      </c>
      <c r="AJ28">
        <f>IF(OR(AE28="",AF28=""),-1,(HOUR(AF28)*60+MINUTE(AF28))+IF((HOUR(AF28)*60+MINUTE(AF28))&lt;=AI28,1440,0))</f>
        <v/>
      </c>
      <c r="AK28" s="11" t="n"/>
      <c r="AL28" s="15" t="n"/>
      <c r="AM28" s="15" t="n"/>
      <c r="AN28" s="11" t="n"/>
      <c r="AO28" s="21">
        <f>IF(AQ28&lt;0,0,MAX(0,(AQ28-AP28)/60-IF(ISNUMBER(AN28),AN28,0)/60))</f>
        <v/>
      </c>
      <c r="AP28">
        <f>IF(AL28="",-1,(HOUR(AL28)*60+MINUTE(AL28)))</f>
        <v/>
      </c>
      <c r="AQ28">
        <f>IF(OR(AL28="",AM28=""),-1,(HOUR(AM28)*60+MINUTE(AM28))+IF((HOUR(AM28)*60+MINUTE(AM28))&lt;=AP28,1440,0))</f>
        <v/>
      </c>
      <c r="AR28" s="11" t="n"/>
      <c r="AS28" s="15" t="n"/>
      <c r="AT28" s="15" t="n"/>
      <c r="AU28" s="11" t="n"/>
      <c r="AV28" s="21">
        <f>IF(AX28&lt;0,0,MAX(0,(AX28-AW28)/60-IF(ISNUMBER(AU28),AU28,0)/60))</f>
        <v/>
      </c>
      <c r="AW28">
        <f>IF(AS28="",-1,(HOUR(AS28)*60+MINUTE(AS28)))</f>
        <v/>
      </c>
      <c r="AX28">
        <f>IF(OR(AS28="",AT28=""),-1,(HOUR(AT28)*60+MINUTE(AT28))+IF((HOUR(AT28)*60+MINUTE(AT28))&lt;=AW28,1440,0))</f>
        <v/>
      </c>
      <c r="AY28" s="22">
        <f>F28+M28+T28+AA28+AH28+AO28+AV28</f>
        <v/>
      </c>
      <c r="AZ28" s="21">
        <f>IF(ISNUMBER(Staff!E27),Staff!E27,0)</f>
        <v/>
      </c>
      <c r="BA28" s="21">
        <f>IF(AZ28=0,"",AY28-AZ28)</f>
        <v/>
      </c>
      <c r="BB28" s="23">
        <f>IF(ISNUMBER(Staff!D27),Staff!D27,0)</f>
        <v/>
      </c>
      <c r="BC28" s="24">
        <f>AY28*BB28*(1+IF(ISNUMBER(Settings!$B$4),Settings!$B$4,0))</f>
        <v/>
      </c>
    </row>
    <row r="29">
      <c r="A29" s="20">
        <f>IF(Staff!A28="","",Staff!A28)</f>
        <v/>
      </c>
      <c r="B29" s="11" t="n"/>
      <c r="C29" s="15" t="n"/>
      <c r="D29" s="15" t="n"/>
      <c r="E29" s="11" t="n"/>
      <c r="F29" s="21">
        <f>IF(H29&lt;0,0,MAX(0,(H29-G29)/60-IF(ISNUMBER(E29),E29,0)/60))</f>
        <v/>
      </c>
      <c r="G29">
        <f>IF(C29="",-1,(HOUR(C29)*60+MINUTE(C29)))</f>
        <v/>
      </c>
      <c r="H29">
        <f>IF(OR(C29="",D29=""),-1,(HOUR(D29)*60+MINUTE(D29))+IF((HOUR(D29)*60+MINUTE(D29))&lt;=G29,1440,0))</f>
        <v/>
      </c>
      <c r="I29" s="11" t="n"/>
      <c r="J29" s="15" t="n"/>
      <c r="K29" s="15" t="n"/>
      <c r="L29" s="11" t="n"/>
      <c r="M29" s="21">
        <f>IF(O29&lt;0,0,MAX(0,(O29-N29)/60-IF(ISNUMBER(L29),L29,0)/60))</f>
        <v/>
      </c>
      <c r="N29">
        <f>IF(J29="",-1,(HOUR(J29)*60+MINUTE(J29)))</f>
        <v/>
      </c>
      <c r="O29">
        <f>IF(OR(J29="",K29=""),-1,(HOUR(K29)*60+MINUTE(K29))+IF((HOUR(K29)*60+MINUTE(K29))&lt;=N29,1440,0))</f>
        <v/>
      </c>
      <c r="P29" s="11" t="n"/>
      <c r="Q29" s="15" t="n"/>
      <c r="R29" s="15" t="n"/>
      <c r="S29" s="11" t="n"/>
      <c r="T29" s="21">
        <f>IF(V29&lt;0,0,MAX(0,(V29-U29)/60-IF(ISNUMBER(S29),S29,0)/60))</f>
        <v/>
      </c>
      <c r="U29">
        <f>IF(Q29="",-1,(HOUR(Q29)*60+MINUTE(Q29)))</f>
        <v/>
      </c>
      <c r="V29">
        <f>IF(OR(Q29="",R29=""),-1,(HOUR(R29)*60+MINUTE(R29))+IF((HOUR(R29)*60+MINUTE(R29))&lt;=U29,1440,0))</f>
        <v/>
      </c>
      <c r="W29" s="11" t="n"/>
      <c r="X29" s="15" t="n"/>
      <c r="Y29" s="15" t="n"/>
      <c r="Z29" s="11" t="n"/>
      <c r="AA29" s="21">
        <f>IF(AC29&lt;0,0,MAX(0,(AC29-AB29)/60-IF(ISNUMBER(Z29),Z29,0)/60))</f>
        <v/>
      </c>
      <c r="AB29">
        <f>IF(X29="",-1,(HOUR(X29)*60+MINUTE(X29)))</f>
        <v/>
      </c>
      <c r="AC29">
        <f>IF(OR(X29="",Y29=""),-1,(HOUR(Y29)*60+MINUTE(Y29))+IF((HOUR(Y29)*60+MINUTE(Y29))&lt;=AB29,1440,0))</f>
        <v/>
      </c>
      <c r="AD29" s="11" t="n"/>
      <c r="AE29" s="15" t="n"/>
      <c r="AF29" s="15" t="n"/>
      <c r="AG29" s="11" t="n"/>
      <c r="AH29" s="21">
        <f>IF(AJ29&lt;0,0,MAX(0,(AJ29-AI29)/60-IF(ISNUMBER(AG29),AG29,0)/60))</f>
        <v/>
      </c>
      <c r="AI29">
        <f>IF(AE29="",-1,(HOUR(AE29)*60+MINUTE(AE29)))</f>
        <v/>
      </c>
      <c r="AJ29">
        <f>IF(OR(AE29="",AF29=""),-1,(HOUR(AF29)*60+MINUTE(AF29))+IF((HOUR(AF29)*60+MINUTE(AF29))&lt;=AI29,1440,0))</f>
        <v/>
      </c>
      <c r="AK29" s="11" t="n"/>
      <c r="AL29" s="15" t="n"/>
      <c r="AM29" s="15" t="n"/>
      <c r="AN29" s="11" t="n"/>
      <c r="AO29" s="21">
        <f>IF(AQ29&lt;0,0,MAX(0,(AQ29-AP29)/60-IF(ISNUMBER(AN29),AN29,0)/60))</f>
        <v/>
      </c>
      <c r="AP29">
        <f>IF(AL29="",-1,(HOUR(AL29)*60+MINUTE(AL29)))</f>
        <v/>
      </c>
      <c r="AQ29">
        <f>IF(OR(AL29="",AM29=""),-1,(HOUR(AM29)*60+MINUTE(AM29))+IF((HOUR(AM29)*60+MINUTE(AM29))&lt;=AP29,1440,0))</f>
        <v/>
      </c>
      <c r="AR29" s="11" t="n"/>
      <c r="AS29" s="15" t="n"/>
      <c r="AT29" s="15" t="n"/>
      <c r="AU29" s="11" t="n"/>
      <c r="AV29" s="21">
        <f>IF(AX29&lt;0,0,MAX(0,(AX29-AW29)/60-IF(ISNUMBER(AU29),AU29,0)/60))</f>
        <v/>
      </c>
      <c r="AW29">
        <f>IF(AS29="",-1,(HOUR(AS29)*60+MINUTE(AS29)))</f>
        <v/>
      </c>
      <c r="AX29">
        <f>IF(OR(AS29="",AT29=""),-1,(HOUR(AT29)*60+MINUTE(AT29))+IF((HOUR(AT29)*60+MINUTE(AT29))&lt;=AW29,1440,0))</f>
        <v/>
      </c>
      <c r="AY29" s="22">
        <f>F29+M29+T29+AA29+AH29+AO29+AV29</f>
        <v/>
      </c>
      <c r="AZ29" s="21">
        <f>IF(ISNUMBER(Staff!E28),Staff!E28,0)</f>
        <v/>
      </c>
      <c r="BA29" s="21">
        <f>IF(AZ29=0,"",AY29-AZ29)</f>
        <v/>
      </c>
      <c r="BB29" s="23">
        <f>IF(ISNUMBER(Staff!D28),Staff!D28,0)</f>
        <v/>
      </c>
      <c r="BC29" s="24">
        <f>AY29*BB29*(1+IF(ISNUMBER(Settings!$B$4),Settings!$B$4,0))</f>
        <v/>
      </c>
    </row>
    <row r="30">
      <c r="A30" s="20">
        <f>IF(Staff!A29="","",Staff!A29)</f>
        <v/>
      </c>
      <c r="B30" s="11" t="n"/>
      <c r="C30" s="15" t="n"/>
      <c r="D30" s="15" t="n"/>
      <c r="E30" s="11" t="n"/>
      <c r="F30" s="21">
        <f>IF(H30&lt;0,0,MAX(0,(H30-G30)/60-IF(ISNUMBER(E30),E30,0)/60))</f>
        <v/>
      </c>
      <c r="G30">
        <f>IF(C30="",-1,(HOUR(C30)*60+MINUTE(C30)))</f>
        <v/>
      </c>
      <c r="H30">
        <f>IF(OR(C30="",D30=""),-1,(HOUR(D30)*60+MINUTE(D30))+IF((HOUR(D30)*60+MINUTE(D30))&lt;=G30,1440,0))</f>
        <v/>
      </c>
      <c r="I30" s="11" t="n"/>
      <c r="J30" s="15" t="n"/>
      <c r="K30" s="15" t="n"/>
      <c r="L30" s="11" t="n"/>
      <c r="M30" s="21">
        <f>IF(O30&lt;0,0,MAX(0,(O30-N30)/60-IF(ISNUMBER(L30),L30,0)/60))</f>
        <v/>
      </c>
      <c r="N30">
        <f>IF(J30="",-1,(HOUR(J30)*60+MINUTE(J30)))</f>
        <v/>
      </c>
      <c r="O30">
        <f>IF(OR(J30="",K30=""),-1,(HOUR(K30)*60+MINUTE(K30))+IF((HOUR(K30)*60+MINUTE(K30))&lt;=N30,1440,0))</f>
        <v/>
      </c>
      <c r="P30" s="11" t="n"/>
      <c r="Q30" s="15" t="n"/>
      <c r="R30" s="15" t="n"/>
      <c r="S30" s="11" t="n"/>
      <c r="T30" s="21">
        <f>IF(V30&lt;0,0,MAX(0,(V30-U30)/60-IF(ISNUMBER(S30),S30,0)/60))</f>
        <v/>
      </c>
      <c r="U30">
        <f>IF(Q30="",-1,(HOUR(Q30)*60+MINUTE(Q30)))</f>
        <v/>
      </c>
      <c r="V30">
        <f>IF(OR(Q30="",R30=""),-1,(HOUR(R30)*60+MINUTE(R30))+IF((HOUR(R30)*60+MINUTE(R30))&lt;=U30,1440,0))</f>
        <v/>
      </c>
      <c r="W30" s="11" t="n"/>
      <c r="X30" s="15" t="n"/>
      <c r="Y30" s="15" t="n"/>
      <c r="Z30" s="11" t="n"/>
      <c r="AA30" s="21">
        <f>IF(AC30&lt;0,0,MAX(0,(AC30-AB30)/60-IF(ISNUMBER(Z30),Z30,0)/60))</f>
        <v/>
      </c>
      <c r="AB30">
        <f>IF(X30="",-1,(HOUR(X30)*60+MINUTE(X30)))</f>
        <v/>
      </c>
      <c r="AC30">
        <f>IF(OR(X30="",Y30=""),-1,(HOUR(Y30)*60+MINUTE(Y30))+IF((HOUR(Y30)*60+MINUTE(Y30))&lt;=AB30,1440,0))</f>
        <v/>
      </c>
      <c r="AD30" s="11" t="n"/>
      <c r="AE30" s="15" t="n"/>
      <c r="AF30" s="15" t="n"/>
      <c r="AG30" s="11" t="n"/>
      <c r="AH30" s="21">
        <f>IF(AJ30&lt;0,0,MAX(0,(AJ30-AI30)/60-IF(ISNUMBER(AG30),AG30,0)/60))</f>
        <v/>
      </c>
      <c r="AI30">
        <f>IF(AE30="",-1,(HOUR(AE30)*60+MINUTE(AE30)))</f>
        <v/>
      </c>
      <c r="AJ30">
        <f>IF(OR(AE30="",AF30=""),-1,(HOUR(AF30)*60+MINUTE(AF30))+IF((HOUR(AF30)*60+MINUTE(AF30))&lt;=AI30,1440,0))</f>
        <v/>
      </c>
      <c r="AK30" s="11" t="n"/>
      <c r="AL30" s="15" t="n"/>
      <c r="AM30" s="15" t="n"/>
      <c r="AN30" s="11" t="n"/>
      <c r="AO30" s="21">
        <f>IF(AQ30&lt;0,0,MAX(0,(AQ30-AP30)/60-IF(ISNUMBER(AN30),AN30,0)/60))</f>
        <v/>
      </c>
      <c r="AP30">
        <f>IF(AL30="",-1,(HOUR(AL30)*60+MINUTE(AL30)))</f>
        <v/>
      </c>
      <c r="AQ30">
        <f>IF(OR(AL30="",AM30=""),-1,(HOUR(AM30)*60+MINUTE(AM30))+IF((HOUR(AM30)*60+MINUTE(AM30))&lt;=AP30,1440,0))</f>
        <v/>
      </c>
      <c r="AR30" s="11" t="n"/>
      <c r="AS30" s="15" t="n"/>
      <c r="AT30" s="15" t="n"/>
      <c r="AU30" s="11" t="n"/>
      <c r="AV30" s="21">
        <f>IF(AX30&lt;0,0,MAX(0,(AX30-AW30)/60-IF(ISNUMBER(AU30),AU30,0)/60))</f>
        <v/>
      </c>
      <c r="AW30">
        <f>IF(AS30="",-1,(HOUR(AS30)*60+MINUTE(AS30)))</f>
        <v/>
      </c>
      <c r="AX30">
        <f>IF(OR(AS30="",AT30=""),-1,(HOUR(AT30)*60+MINUTE(AT30))+IF((HOUR(AT30)*60+MINUTE(AT30))&lt;=AW30,1440,0))</f>
        <v/>
      </c>
      <c r="AY30" s="22">
        <f>F30+M30+T30+AA30+AH30+AO30+AV30</f>
        <v/>
      </c>
      <c r="AZ30" s="21">
        <f>IF(ISNUMBER(Staff!E29),Staff!E29,0)</f>
        <v/>
      </c>
      <c r="BA30" s="21">
        <f>IF(AZ30=0,"",AY30-AZ30)</f>
        <v/>
      </c>
      <c r="BB30" s="23">
        <f>IF(ISNUMBER(Staff!D29),Staff!D29,0)</f>
        <v/>
      </c>
      <c r="BC30" s="24">
        <f>AY30*BB30*(1+IF(ISNUMBER(Settings!$B$4),Settings!$B$4,0))</f>
        <v/>
      </c>
    </row>
    <row r="31">
      <c r="A31" s="3" t="inlineStr">
        <is>
          <t>Total</t>
        </is>
      </c>
      <c r="F31" s="22">
        <f>SUM(F6:F30)</f>
        <v/>
      </c>
      <c r="M31" s="22">
        <f>SUM(M6:M30)</f>
        <v/>
      </c>
      <c r="T31" s="22">
        <f>SUM(T6:T30)</f>
        <v/>
      </c>
      <c r="AA31" s="22">
        <f>SUM(AA6:AA30)</f>
        <v/>
      </c>
      <c r="AH31" s="22">
        <f>SUM(AH6:AH30)</f>
        <v/>
      </c>
      <c r="AO31" s="22">
        <f>SUM(AO6:AO30)</f>
        <v/>
      </c>
      <c r="AV31" s="22">
        <f>SUM(AV6:AV30)</f>
        <v/>
      </c>
      <c r="AY31" s="22">
        <f>SUM(AY6:AY30)</f>
        <v/>
      </c>
      <c r="BC31" s="24">
        <f>SUM(BC6:BC30)</f>
        <v/>
      </c>
    </row>
    <row r="33">
      <c r="A33" s="8" t="inlineStr">
        <is>
          <t>Filmgrail — filmgrail.com</t>
        </is>
      </c>
    </row>
  </sheetData>
  <mergeCells count="8">
    <mergeCell ref="B4:F4"/>
    <mergeCell ref="I4:M4"/>
    <mergeCell ref="AR4:AV4"/>
    <mergeCell ref="P4:T4"/>
    <mergeCell ref="AD4:AH4"/>
    <mergeCell ref="AK4:AO4"/>
    <mergeCell ref="B2:D2"/>
    <mergeCell ref="W4:AA4"/>
  </mergeCells>
  <conditionalFormatting sqref="BA6:BA30">
    <cfRule type="expression" priority="1" dxfId="0">
      <formula>AND(ISNUMBER(BA6),BA6&gt;0)</formula>
    </cfRule>
  </conditionalFormatting>
  <dataValidations count="2">
    <dataValidation sqref="B6 B7 B8 B9 B10 B11 B12 B13 B14 B15 B16 B17 B18 B19 B20 B21 B22 B23 B24 B25 B26 B27 B28 B29 B30 I6 I7 I8 I9 I10 I11 I12 I13 I14 I15 I16 I17 I18 I19 I20 I21 I22 I23 I24 I25 I26 I27 I28 I29 I30 P6 P7 P8 P9 P10 P11 P12 P13 P14 P15 P16 P17 P18 P19 P20 P21 P22 P23 P24 P25 P26 P27 P28 P29 P30 W6 W7 W8 W9 W10 W11 W12 W13 W14 W15 W16 W17 W18 W19 W20 W21 W22 W23 W24 W25 W26 W27 W28 W29 W30 AD6 AD7 AD8 AD9 AD10 AD11 AD12 AD13 AD14 AD15 AD16 AD17 AD18 AD19 AD20 AD21 AD22 AD23 AD24 AD25 AD26 AD27 AD28 AD29 AD30 AK6 AK7 AK8 AK9 AK10 AK11 AK12 AK13 AK14 AK15 AK16 AK17 AK18 AK19 AK20 AK21 AK22 AK23 AK24 AK25 AK26 AK27 AK28 AK29 AK30 AR6 AR7 AR8 AR9 AR10 AR11 AR12 AR13 AR14 AR15 AR16 AR17 AR18 AR19 AR20 AR21 AR22 AR23 AR24 AR25 AR26 AR27 AR28 AR29 AR30" showDropDown="0" showInputMessage="0" showErrorMessage="0" allowBlank="1" type="list">
      <formula1>Settings!$A$10:$A$17</formula1>
    </dataValidation>
    <dataValidation sqref="C6:D6 C7:D7 C8:D8 C9:D9 C10:D10 C11:D11 C12:D12 C13:D13 C14:D14 C15:D15 C16:D16 C17:D17 C18:D18 C19:D19 C20:D20 C21:D21 C22:D22 C23:D23 C24:D24 C25:D25 C26:D26 C27:D27 C28:D28 C29:D29 C30:D30 J6:K6 J7:K7 J8:K8 J9:K9 J10:K10 J11:K11 J12:K12 J13:K13 J14:K14 J15:K15 J16:K16 J17:K17 J18:K18 J19:K19 J20:K20 J21:K21 J22:K22 J23:K23 J24:K24 J25:K25 J26:K26 J27:K27 J28:K28 J29:K29 J30:K30 Q6:R6 Q7:R7 Q8:R8 Q9:R9 Q10:R10 Q11:R11 Q12:R12 Q13:R13 Q14:R14 Q15:R15 Q16:R16 Q17:R17 Q18:R18 Q19:R19 Q20:R20 Q21:R21 Q22:R22 Q23:R23 Q24:R24 Q25:R25 Q26:R26 Q27:R27 Q28:R28 Q29:R29 Q30:R30 X6:Y6 X7:Y7 X8:Y8 X9:Y9 X10:Y10 X11:Y11 X12:Y12 X13:Y13 X14:Y14 X15:Y15 X16:Y16 X17:Y17 X18:Y18 X19:Y19 X20:Y20 X21:Y21 X22:Y22 X23:Y23 X24:Y24 X25:Y25 X26:Y26 X27:Y27 X28:Y28 X29:Y29 X30:Y30 AE6:AF6 AE7:AF7 AE8:AF8 AE9:AF9 AE10:AF10 AE11:AF11 AE12:AF12 AE13:AF13 AE14:AF14 AE15:AF15 AE16:AF16 AE17:AF17 AE18:AF18 AE19:AF19 AE20:AF20 AE21:AF21 AE22:AF22 AE23:AF23 AE24:AF24 AE25:AF25 AE26:AF26 AE27:AF27 AE28:AF28 AE29:AF29 AE30:AF30 AL6:AM6 AL7:AM7 AL8:AM8 AL9:AM9 AL10:AM10 AL11:AM11 AL12:AM12 AL13:AM13 AL14:AM14 AL15:AM15 AL16:AM16 AL17:AM17 AL18:AM18 AL19:AM19 AL20:AM20 AL21:AM21 AL22:AM22 AL23:AM23 AL24:AM24 AL25:AM25 AL26:AM26 AL27:AM27 AL28:AM28 AL29:AM29 AL30:AM30 AS6:AT6 AS7:AT7 AS8:AT8 AS9:AT9 AS10:AT10 AS11:AT11 AS12:AT12 AS13:AT13 AS14:AT14 AS15:AT15 AS16:AT16 AS17:AT17 AS18:AT18 AS19:AT19 AS20:AT20 AS21:AT21 AS22:AT22 AS23:AT23 AS24:AT24 AS25:AT25 AS26:AT26 AS27:AT27 AS28:AT28 AS29:AT29 AS30:AT30" showDropDown="0" showInputMessage="0" showErrorMessage="0" allowBlank="1" error="Type a 24-hour time such as 17:30." type="time" operator="between">
      <formula1>0</formula1>
      <formula2>0.999988</formula2>
    </dataValidation>
  </dataValidations>
  <pageMargins left="0.75" right="0.75" top="1" bottom="1" header="0.5" footer="0.5"/>
  <pageSetup orientation="landscape" fitToHeight="0" fitToWidth="1"/>
  <headerFooter>
    <oddHeader/>
    <oddFooter>&amp;C&amp;8 Filmgrail — filmgrail.com</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A1:J22"/>
  <sheetViews>
    <sheetView showGridLines="0" workbookViewId="0">
      <selection activeCell="A1" sqref="A1"/>
    </sheetView>
  </sheetViews>
  <sheetFormatPr baseColWidth="8" defaultRowHeight="15"/>
  <cols>
    <col width="30"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8" customWidth="1" min="10" max="10"/>
  </cols>
  <sheetData>
    <row r="1">
      <c r="A1" s="1" t="inlineStr">
        <is>
          <t>Hours and labour cost</t>
        </is>
      </c>
    </row>
    <row r="3">
      <c r="A3" s="13" t="inlineStr">
        <is>
          <t>Paid hours by role</t>
        </is>
      </c>
      <c r="B3" s="13" t="inlineStr">
        <is>
          <t>Mon</t>
        </is>
      </c>
      <c r="C3" s="13" t="inlineStr">
        <is>
          <t>Tue</t>
        </is>
      </c>
      <c r="D3" s="13" t="inlineStr">
        <is>
          <t>Wed</t>
        </is>
      </c>
      <c r="E3" s="13" t="inlineStr">
        <is>
          <t>Thu</t>
        </is>
      </c>
      <c r="F3" s="13" t="inlineStr">
        <is>
          <t>Fri</t>
        </is>
      </c>
      <c r="G3" s="13" t="inlineStr">
        <is>
          <t>Sat</t>
        </is>
      </c>
      <c r="H3" s="13" t="inlineStr">
        <is>
          <t>Sun</t>
        </is>
      </c>
      <c r="I3" s="13" t="inlineStr">
        <is>
          <t>Week</t>
        </is>
      </c>
      <c r="J3" s="13" t="inlineStr">
        <is>
          <t>Cost incl. on-costs</t>
        </is>
      </c>
    </row>
    <row r="4">
      <c r="A4" s="20">
        <f>IF(Settings!A10="","",Settings!A10)</f>
        <v/>
      </c>
      <c r="B4" s="21">
        <f>IF($A4="","",SUMIF(Rota!$B$6:$B$30,$A4,Rota!$F$6:$F$30))</f>
        <v/>
      </c>
      <c r="C4" s="21">
        <f>IF($A4="","",SUMIF(Rota!$I$6:$I$30,$A4,Rota!$M$6:$M$30))</f>
        <v/>
      </c>
      <c r="D4" s="21">
        <f>IF($A4="","",SUMIF(Rota!$P$6:$P$30,$A4,Rota!$T$6:$T$30))</f>
        <v/>
      </c>
      <c r="E4" s="21">
        <f>IF($A4="","",SUMIF(Rota!$W$6:$W$30,$A4,Rota!$AA$6:$AA$30))</f>
        <v/>
      </c>
      <c r="F4" s="21">
        <f>IF($A4="","",SUMIF(Rota!$AD$6:$AD$30,$A4,Rota!$AH$6:$AH$30))</f>
        <v/>
      </c>
      <c r="G4" s="21">
        <f>IF($A4="","",SUMIF(Rota!$AK$6:$AK$30,$A4,Rota!$AO$6:$AO$30))</f>
        <v/>
      </c>
      <c r="H4" s="21">
        <f>IF($A4="","",SUMIF(Rota!$AR$6:$AR$30,$A4,Rota!$AV$6:$AV$30))</f>
        <v/>
      </c>
      <c r="I4" s="22">
        <f>IF($A4="","",SUM(B4:H4))</f>
        <v/>
      </c>
      <c r="J4" s="24">
        <f>IF($A4="","",(SUMPRODUCT((Rota!$B$6:$B$30=$A4)*Rota!$F$6:$F$30*Rota!$BB$6:$BB$30)+SUMPRODUCT((Rota!$I$6:$I$30=$A4)*Rota!$M$6:$M$30*Rota!$BB$6:$BB$30)+SUMPRODUCT((Rota!$P$6:$P$30=$A4)*Rota!$T$6:$T$30*Rota!$BB$6:$BB$30)+SUMPRODUCT((Rota!$W$6:$W$30=$A4)*Rota!$AA$6:$AA$30*Rota!$BB$6:$BB$30)+SUMPRODUCT((Rota!$AD$6:$AD$30=$A4)*Rota!$AH$6:$AH$30*Rota!$BB$6:$BB$30)+SUMPRODUCT((Rota!$AK$6:$AK$30=$A4)*Rota!$AO$6:$AO$30*Rota!$BB$6:$BB$30)+SUMPRODUCT((Rota!$AR$6:$AR$30=$A4)*Rota!$AV$6:$AV$30*Rota!$BB$6:$BB$30))*(1+IF(ISNUMBER(Settings!$B$4),Settings!$B$4,0)))</f>
        <v/>
      </c>
    </row>
    <row r="5">
      <c r="A5" s="20">
        <f>IF(Settings!A11="","",Settings!A11)</f>
        <v/>
      </c>
      <c r="B5" s="21">
        <f>IF($A5="","",SUMIF(Rota!$B$6:$B$30,$A5,Rota!$F$6:$F$30))</f>
        <v/>
      </c>
      <c r="C5" s="21">
        <f>IF($A5="","",SUMIF(Rota!$I$6:$I$30,$A5,Rota!$M$6:$M$30))</f>
        <v/>
      </c>
      <c r="D5" s="21">
        <f>IF($A5="","",SUMIF(Rota!$P$6:$P$30,$A5,Rota!$T$6:$T$30))</f>
        <v/>
      </c>
      <c r="E5" s="21">
        <f>IF($A5="","",SUMIF(Rota!$W$6:$W$30,$A5,Rota!$AA$6:$AA$30))</f>
        <v/>
      </c>
      <c r="F5" s="21">
        <f>IF($A5="","",SUMIF(Rota!$AD$6:$AD$30,$A5,Rota!$AH$6:$AH$30))</f>
        <v/>
      </c>
      <c r="G5" s="21">
        <f>IF($A5="","",SUMIF(Rota!$AK$6:$AK$30,$A5,Rota!$AO$6:$AO$30))</f>
        <v/>
      </c>
      <c r="H5" s="21">
        <f>IF($A5="","",SUMIF(Rota!$AR$6:$AR$30,$A5,Rota!$AV$6:$AV$30))</f>
        <v/>
      </c>
      <c r="I5" s="22">
        <f>IF($A5="","",SUM(B5:H5))</f>
        <v/>
      </c>
      <c r="J5" s="24">
        <f>IF($A5="","",(SUMPRODUCT((Rota!$B$6:$B$30=$A5)*Rota!$F$6:$F$30*Rota!$BB$6:$BB$30)+SUMPRODUCT((Rota!$I$6:$I$30=$A5)*Rota!$M$6:$M$30*Rota!$BB$6:$BB$30)+SUMPRODUCT((Rota!$P$6:$P$30=$A5)*Rota!$T$6:$T$30*Rota!$BB$6:$BB$30)+SUMPRODUCT((Rota!$W$6:$W$30=$A5)*Rota!$AA$6:$AA$30*Rota!$BB$6:$BB$30)+SUMPRODUCT((Rota!$AD$6:$AD$30=$A5)*Rota!$AH$6:$AH$30*Rota!$BB$6:$BB$30)+SUMPRODUCT((Rota!$AK$6:$AK$30=$A5)*Rota!$AO$6:$AO$30*Rota!$BB$6:$BB$30)+SUMPRODUCT((Rota!$AR$6:$AR$30=$A5)*Rota!$AV$6:$AV$30*Rota!$BB$6:$BB$30))*(1+IF(ISNUMBER(Settings!$B$4),Settings!$B$4,0)))</f>
        <v/>
      </c>
    </row>
    <row r="6">
      <c r="A6" s="20">
        <f>IF(Settings!A12="","",Settings!A12)</f>
        <v/>
      </c>
      <c r="B6" s="21">
        <f>IF($A6="","",SUMIF(Rota!$B$6:$B$30,$A6,Rota!$F$6:$F$30))</f>
        <v/>
      </c>
      <c r="C6" s="21">
        <f>IF($A6="","",SUMIF(Rota!$I$6:$I$30,$A6,Rota!$M$6:$M$30))</f>
        <v/>
      </c>
      <c r="D6" s="21">
        <f>IF($A6="","",SUMIF(Rota!$P$6:$P$30,$A6,Rota!$T$6:$T$30))</f>
        <v/>
      </c>
      <c r="E6" s="21">
        <f>IF($A6="","",SUMIF(Rota!$W$6:$W$30,$A6,Rota!$AA$6:$AA$30))</f>
        <v/>
      </c>
      <c r="F6" s="21">
        <f>IF($A6="","",SUMIF(Rota!$AD$6:$AD$30,$A6,Rota!$AH$6:$AH$30))</f>
        <v/>
      </c>
      <c r="G6" s="21">
        <f>IF($A6="","",SUMIF(Rota!$AK$6:$AK$30,$A6,Rota!$AO$6:$AO$30))</f>
        <v/>
      </c>
      <c r="H6" s="21">
        <f>IF($A6="","",SUMIF(Rota!$AR$6:$AR$30,$A6,Rota!$AV$6:$AV$30))</f>
        <v/>
      </c>
      <c r="I6" s="22">
        <f>IF($A6="","",SUM(B6:H6))</f>
        <v/>
      </c>
      <c r="J6" s="24">
        <f>IF($A6="","",(SUMPRODUCT((Rota!$B$6:$B$30=$A6)*Rota!$F$6:$F$30*Rota!$BB$6:$BB$30)+SUMPRODUCT((Rota!$I$6:$I$30=$A6)*Rota!$M$6:$M$30*Rota!$BB$6:$BB$30)+SUMPRODUCT((Rota!$P$6:$P$30=$A6)*Rota!$T$6:$T$30*Rota!$BB$6:$BB$30)+SUMPRODUCT((Rota!$W$6:$W$30=$A6)*Rota!$AA$6:$AA$30*Rota!$BB$6:$BB$30)+SUMPRODUCT((Rota!$AD$6:$AD$30=$A6)*Rota!$AH$6:$AH$30*Rota!$BB$6:$BB$30)+SUMPRODUCT((Rota!$AK$6:$AK$30=$A6)*Rota!$AO$6:$AO$30*Rota!$BB$6:$BB$30)+SUMPRODUCT((Rota!$AR$6:$AR$30=$A6)*Rota!$AV$6:$AV$30*Rota!$BB$6:$BB$30))*(1+IF(ISNUMBER(Settings!$B$4),Settings!$B$4,0)))</f>
        <v/>
      </c>
    </row>
    <row r="7">
      <c r="A7" s="20">
        <f>IF(Settings!A13="","",Settings!A13)</f>
        <v/>
      </c>
      <c r="B7" s="21">
        <f>IF($A7="","",SUMIF(Rota!$B$6:$B$30,$A7,Rota!$F$6:$F$30))</f>
        <v/>
      </c>
      <c r="C7" s="21">
        <f>IF($A7="","",SUMIF(Rota!$I$6:$I$30,$A7,Rota!$M$6:$M$30))</f>
        <v/>
      </c>
      <c r="D7" s="21">
        <f>IF($A7="","",SUMIF(Rota!$P$6:$P$30,$A7,Rota!$T$6:$T$30))</f>
        <v/>
      </c>
      <c r="E7" s="21">
        <f>IF($A7="","",SUMIF(Rota!$W$6:$W$30,$A7,Rota!$AA$6:$AA$30))</f>
        <v/>
      </c>
      <c r="F7" s="21">
        <f>IF($A7="","",SUMIF(Rota!$AD$6:$AD$30,$A7,Rota!$AH$6:$AH$30))</f>
        <v/>
      </c>
      <c r="G7" s="21">
        <f>IF($A7="","",SUMIF(Rota!$AK$6:$AK$30,$A7,Rota!$AO$6:$AO$30))</f>
        <v/>
      </c>
      <c r="H7" s="21">
        <f>IF($A7="","",SUMIF(Rota!$AR$6:$AR$30,$A7,Rota!$AV$6:$AV$30))</f>
        <v/>
      </c>
      <c r="I7" s="22">
        <f>IF($A7="","",SUM(B7:H7))</f>
        <v/>
      </c>
      <c r="J7" s="24">
        <f>IF($A7="","",(SUMPRODUCT((Rota!$B$6:$B$30=$A7)*Rota!$F$6:$F$30*Rota!$BB$6:$BB$30)+SUMPRODUCT((Rota!$I$6:$I$30=$A7)*Rota!$M$6:$M$30*Rota!$BB$6:$BB$30)+SUMPRODUCT((Rota!$P$6:$P$30=$A7)*Rota!$T$6:$T$30*Rota!$BB$6:$BB$30)+SUMPRODUCT((Rota!$W$6:$W$30=$A7)*Rota!$AA$6:$AA$30*Rota!$BB$6:$BB$30)+SUMPRODUCT((Rota!$AD$6:$AD$30=$A7)*Rota!$AH$6:$AH$30*Rota!$BB$6:$BB$30)+SUMPRODUCT((Rota!$AK$6:$AK$30=$A7)*Rota!$AO$6:$AO$30*Rota!$BB$6:$BB$30)+SUMPRODUCT((Rota!$AR$6:$AR$30=$A7)*Rota!$AV$6:$AV$30*Rota!$BB$6:$BB$30))*(1+IF(ISNUMBER(Settings!$B$4),Settings!$B$4,0)))</f>
        <v/>
      </c>
    </row>
    <row r="8">
      <c r="A8" s="20">
        <f>IF(Settings!A14="","",Settings!A14)</f>
        <v/>
      </c>
      <c r="B8" s="21">
        <f>IF($A8="","",SUMIF(Rota!$B$6:$B$30,$A8,Rota!$F$6:$F$30))</f>
        <v/>
      </c>
      <c r="C8" s="21">
        <f>IF($A8="","",SUMIF(Rota!$I$6:$I$30,$A8,Rota!$M$6:$M$30))</f>
        <v/>
      </c>
      <c r="D8" s="21">
        <f>IF($A8="","",SUMIF(Rota!$P$6:$P$30,$A8,Rota!$T$6:$T$30))</f>
        <v/>
      </c>
      <c r="E8" s="21">
        <f>IF($A8="","",SUMIF(Rota!$W$6:$W$30,$A8,Rota!$AA$6:$AA$30))</f>
        <v/>
      </c>
      <c r="F8" s="21">
        <f>IF($A8="","",SUMIF(Rota!$AD$6:$AD$30,$A8,Rota!$AH$6:$AH$30))</f>
        <v/>
      </c>
      <c r="G8" s="21">
        <f>IF($A8="","",SUMIF(Rota!$AK$6:$AK$30,$A8,Rota!$AO$6:$AO$30))</f>
        <v/>
      </c>
      <c r="H8" s="21">
        <f>IF($A8="","",SUMIF(Rota!$AR$6:$AR$30,$A8,Rota!$AV$6:$AV$30))</f>
        <v/>
      </c>
      <c r="I8" s="22">
        <f>IF($A8="","",SUM(B8:H8))</f>
        <v/>
      </c>
      <c r="J8" s="24">
        <f>IF($A8="","",(SUMPRODUCT((Rota!$B$6:$B$30=$A8)*Rota!$F$6:$F$30*Rota!$BB$6:$BB$30)+SUMPRODUCT((Rota!$I$6:$I$30=$A8)*Rota!$M$6:$M$30*Rota!$BB$6:$BB$30)+SUMPRODUCT((Rota!$P$6:$P$30=$A8)*Rota!$T$6:$T$30*Rota!$BB$6:$BB$30)+SUMPRODUCT((Rota!$W$6:$W$30=$A8)*Rota!$AA$6:$AA$30*Rota!$BB$6:$BB$30)+SUMPRODUCT((Rota!$AD$6:$AD$30=$A8)*Rota!$AH$6:$AH$30*Rota!$BB$6:$BB$30)+SUMPRODUCT((Rota!$AK$6:$AK$30=$A8)*Rota!$AO$6:$AO$30*Rota!$BB$6:$BB$30)+SUMPRODUCT((Rota!$AR$6:$AR$30=$A8)*Rota!$AV$6:$AV$30*Rota!$BB$6:$BB$30))*(1+IF(ISNUMBER(Settings!$B$4),Settings!$B$4,0)))</f>
        <v/>
      </c>
    </row>
    <row r="9">
      <c r="A9" s="20">
        <f>IF(Settings!A15="","",Settings!A15)</f>
        <v/>
      </c>
      <c r="B9" s="21">
        <f>IF($A9="","",SUMIF(Rota!$B$6:$B$30,$A9,Rota!$F$6:$F$30))</f>
        <v/>
      </c>
      <c r="C9" s="21">
        <f>IF($A9="","",SUMIF(Rota!$I$6:$I$30,$A9,Rota!$M$6:$M$30))</f>
        <v/>
      </c>
      <c r="D9" s="21">
        <f>IF($A9="","",SUMIF(Rota!$P$6:$P$30,$A9,Rota!$T$6:$T$30))</f>
        <v/>
      </c>
      <c r="E9" s="21">
        <f>IF($A9="","",SUMIF(Rota!$W$6:$W$30,$A9,Rota!$AA$6:$AA$30))</f>
        <v/>
      </c>
      <c r="F9" s="21">
        <f>IF($A9="","",SUMIF(Rota!$AD$6:$AD$30,$A9,Rota!$AH$6:$AH$30))</f>
        <v/>
      </c>
      <c r="G9" s="21">
        <f>IF($A9="","",SUMIF(Rota!$AK$6:$AK$30,$A9,Rota!$AO$6:$AO$30))</f>
        <v/>
      </c>
      <c r="H9" s="21">
        <f>IF($A9="","",SUMIF(Rota!$AR$6:$AR$30,$A9,Rota!$AV$6:$AV$30))</f>
        <v/>
      </c>
      <c r="I9" s="22">
        <f>IF($A9="","",SUM(B9:H9))</f>
        <v/>
      </c>
      <c r="J9" s="24">
        <f>IF($A9="","",(SUMPRODUCT((Rota!$B$6:$B$30=$A9)*Rota!$F$6:$F$30*Rota!$BB$6:$BB$30)+SUMPRODUCT((Rota!$I$6:$I$30=$A9)*Rota!$M$6:$M$30*Rota!$BB$6:$BB$30)+SUMPRODUCT((Rota!$P$6:$P$30=$A9)*Rota!$T$6:$T$30*Rota!$BB$6:$BB$30)+SUMPRODUCT((Rota!$W$6:$W$30=$A9)*Rota!$AA$6:$AA$30*Rota!$BB$6:$BB$30)+SUMPRODUCT((Rota!$AD$6:$AD$30=$A9)*Rota!$AH$6:$AH$30*Rota!$BB$6:$BB$30)+SUMPRODUCT((Rota!$AK$6:$AK$30=$A9)*Rota!$AO$6:$AO$30*Rota!$BB$6:$BB$30)+SUMPRODUCT((Rota!$AR$6:$AR$30=$A9)*Rota!$AV$6:$AV$30*Rota!$BB$6:$BB$30))*(1+IF(ISNUMBER(Settings!$B$4),Settings!$B$4,0)))</f>
        <v/>
      </c>
    </row>
    <row r="10">
      <c r="A10" s="20">
        <f>IF(Settings!A16="","",Settings!A16)</f>
        <v/>
      </c>
      <c r="B10" s="21">
        <f>IF($A10="","",SUMIF(Rota!$B$6:$B$30,$A10,Rota!$F$6:$F$30))</f>
        <v/>
      </c>
      <c r="C10" s="21">
        <f>IF($A10="","",SUMIF(Rota!$I$6:$I$30,$A10,Rota!$M$6:$M$30))</f>
        <v/>
      </c>
      <c r="D10" s="21">
        <f>IF($A10="","",SUMIF(Rota!$P$6:$P$30,$A10,Rota!$T$6:$T$30))</f>
        <v/>
      </c>
      <c r="E10" s="21">
        <f>IF($A10="","",SUMIF(Rota!$W$6:$W$30,$A10,Rota!$AA$6:$AA$30))</f>
        <v/>
      </c>
      <c r="F10" s="21">
        <f>IF($A10="","",SUMIF(Rota!$AD$6:$AD$30,$A10,Rota!$AH$6:$AH$30))</f>
        <v/>
      </c>
      <c r="G10" s="21">
        <f>IF($A10="","",SUMIF(Rota!$AK$6:$AK$30,$A10,Rota!$AO$6:$AO$30))</f>
        <v/>
      </c>
      <c r="H10" s="21">
        <f>IF($A10="","",SUMIF(Rota!$AR$6:$AR$30,$A10,Rota!$AV$6:$AV$30))</f>
        <v/>
      </c>
      <c r="I10" s="22">
        <f>IF($A10="","",SUM(B10:H10))</f>
        <v/>
      </c>
      <c r="J10" s="24">
        <f>IF($A10="","",(SUMPRODUCT((Rota!$B$6:$B$30=$A10)*Rota!$F$6:$F$30*Rota!$BB$6:$BB$30)+SUMPRODUCT((Rota!$I$6:$I$30=$A10)*Rota!$M$6:$M$30*Rota!$BB$6:$BB$30)+SUMPRODUCT((Rota!$P$6:$P$30=$A10)*Rota!$T$6:$T$30*Rota!$BB$6:$BB$30)+SUMPRODUCT((Rota!$W$6:$W$30=$A10)*Rota!$AA$6:$AA$30*Rota!$BB$6:$BB$30)+SUMPRODUCT((Rota!$AD$6:$AD$30=$A10)*Rota!$AH$6:$AH$30*Rota!$BB$6:$BB$30)+SUMPRODUCT((Rota!$AK$6:$AK$30=$A10)*Rota!$AO$6:$AO$30*Rota!$BB$6:$BB$30)+SUMPRODUCT((Rota!$AR$6:$AR$30=$A10)*Rota!$AV$6:$AV$30*Rota!$BB$6:$BB$30))*(1+IF(ISNUMBER(Settings!$B$4),Settings!$B$4,0)))</f>
        <v/>
      </c>
    </row>
    <row r="11">
      <c r="A11" s="20">
        <f>IF(Settings!A17="","",Settings!A17)</f>
        <v/>
      </c>
      <c r="B11" s="21">
        <f>IF($A11="","",SUMIF(Rota!$B$6:$B$30,$A11,Rota!$F$6:$F$30))</f>
        <v/>
      </c>
      <c r="C11" s="21">
        <f>IF($A11="","",SUMIF(Rota!$I$6:$I$30,$A11,Rota!$M$6:$M$30))</f>
        <v/>
      </c>
      <c r="D11" s="21">
        <f>IF($A11="","",SUMIF(Rota!$P$6:$P$30,$A11,Rota!$T$6:$T$30))</f>
        <v/>
      </c>
      <c r="E11" s="21">
        <f>IF($A11="","",SUMIF(Rota!$W$6:$W$30,$A11,Rota!$AA$6:$AA$30))</f>
        <v/>
      </c>
      <c r="F11" s="21">
        <f>IF($A11="","",SUMIF(Rota!$AD$6:$AD$30,$A11,Rota!$AH$6:$AH$30))</f>
        <v/>
      </c>
      <c r="G11" s="21">
        <f>IF($A11="","",SUMIF(Rota!$AK$6:$AK$30,$A11,Rota!$AO$6:$AO$30))</f>
        <v/>
      </c>
      <c r="H11" s="21">
        <f>IF($A11="","",SUMIF(Rota!$AR$6:$AR$30,$A11,Rota!$AV$6:$AV$30))</f>
        <v/>
      </c>
      <c r="I11" s="22">
        <f>IF($A11="","",SUM(B11:H11))</f>
        <v/>
      </c>
      <c r="J11" s="24">
        <f>IF($A11="","",(SUMPRODUCT((Rota!$B$6:$B$30=$A11)*Rota!$F$6:$F$30*Rota!$BB$6:$BB$30)+SUMPRODUCT((Rota!$I$6:$I$30=$A11)*Rota!$M$6:$M$30*Rota!$BB$6:$BB$30)+SUMPRODUCT((Rota!$P$6:$P$30=$A11)*Rota!$T$6:$T$30*Rota!$BB$6:$BB$30)+SUMPRODUCT((Rota!$W$6:$W$30=$A11)*Rota!$AA$6:$AA$30*Rota!$BB$6:$BB$30)+SUMPRODUCT((Rota!$AD$6:$AD$30=$A11)*Rota!$AH$6:$AH$30*Rota!$BB$6:$BB$30)+SUMPRODUCT((Rota!$AK$6:$AK$30=$A11)*Rota!$AO$6:$AO$30*Rota!$BB$6:$BB$30)+SUMPRODUCT((Rota!$AR$6:$AR$30=$A11)*Rota!$AV$6:$AV$30*Rota!$BB$6:$BB$30))*(1+IF(ISNUMBER(Settings!$B$4),Settings!$B$4,0)))</f>
        <v/>
      </c>
    </row>
    <row r="12">
      <c r="A12" t="inlineStr">
        <is>
          <t>Hours with no role picked</t>
        </is>
      </c>
      <c r="B12" s="21">
        <f>SUMPRODUCT((Rota!$B$6:$B$30="")*Rota!$F$6:$F$30)</f>
        <v/>
      </c>
      <c r="C12" s="21">
        <f>SUMPRODUCT((Rota!$I$6:$I$30="")*Rota!$M$6:$M$30)</f>
        <v/>
      </c>
      <c r="D12" s="21">
        <f>SUMPRODUCT((Rota!$P$6:$P$30="")*Rota!$T$6:$T$30)</f>
        <v/>
      </c>
      <c r="E12" s="21">
        <f>SUMPRODUCT((Rota!$W$6:$W$30="")*Rota!$AA$6:$AA$30)</f>
        <v/>
      </c>
      <c r="F12" s="21">
        <f>SUMPRODUCT((Rota!$AD$6:$AD$30="")*Rota!$AH$6:$AH$30)</f>
        <v/>
      </c>
      <c r="G12" s="21">
        <f>SUMPRODUCT((Rota!$AK$6:$AK$30="")*Rota!$AO$6:$AO$30)</f>
        <v/>
      </c>
      <c r="H12" s="21">
        <f>SUMPRODUCT((Rota!$AR$6:$AR$30="")*Rota!$AV$6:$AV$30)</f>
        <v/>
      </c>
      <c r="I12" s="22">
        <f>SUM(B12:H12)</f>
        <v/>
      </c>
    </row>
    <row r="13">
      <c r="A13" s="3" t="inlineStr">
        <is>
          <t>All paid hours</t>
        </is>
      </c>
      <c r="B13" s="22">
        <f>SUM(Rota!$F$6:$F$30)</f>
        <v/>
      </c>
      <c r="C13" s="22">
        <f>SUM(Rota!$M$6:$M$30)</f>
        <v/>
      </c>
      <c r="D13" s="22">
        <f>SUM(Rota!$T$6:$T$30)</f>
        <v/>
      </c>
      <c r="E13" s="22">
        <f>SUM(Rota!$AA$6:$AA$30)</f>
        <v/>
      </c>
      <c r="F13" s="22">
        <f>SUM(Rota!$AH$6:$AH$30)</f>
        <v/>
      </c>
      <c r="G13" s="22">
        <f>SUM(Rota!$AO$6:$AO$30)</f>
        <v/>
      </c>
      <c r="H13" s="22">
        <f>SUM(Rota!$AV$6:$AV$30)</f>
        <v/>
      </c>
      <c r="I13" s="22">
        <f>SUM(B13:H13)</f>
        <v/>
      </c>
    </row>
    <row r="14">
      <c r="A14" s="3" t="inlineStr">
        <is>
          <t>Labour cost by day</t>
        </is>
      </c>
      <c r="B14" s="24">
        <f>SUMPRODUCT(Rota!$F$6:$F$30,Rota!$BB$6:$BB$30)*(1+IF(ISNUMBER(Settings!$B$4),Settings!$B$4,0))</f>
        <v/>
      </c>
      <c r="C14" s="24">
        <f>SUMPRODUCT(Rota!$M$6:$M$30,Rota!$BB$6:$BB$30)*(1+IF(ISNUMBER(Settings!$B$4),Settings!$B$4,0))</f>
        <v/>
      </c>
      <c r="D14" s="24">
        <f>SUMPRODUCT(Rota!$T$6:$T$30,Rota!$BB$6:$BB$30)*(1+IF(ISNUMBER(Settings!$B$4),Settings!$B$4,0))</f>
        <v/>
      </c>
      <c r="E14" s="24">
        <f>SUMPRODUCT(Rota!$AA$6:$AA$30,Rota!$BB$6:$BB$30)*(1+IF(ISNUMBER(Settings!$B$4),Settings!$B$4,0))</f>
        <v/>
      </c>
      <c r="F14" s="24">
        <f>SUMPRODUCT(Rota!$AH$6:$AH$30,Rota!$BB$6:$BB$30)*(1+IF(ISNUMBER(Settings!$B$4),Settings!$B$4,0))</f>
        <v/>
      </c>
      <c r="G14" s="24">
        <f>SUMPRODUCT(Rota!$AO$6:$AO$30,Rota!$BB$6:$BB$30)*(1+IF(ISNUMBER(Settings!$B$4),Settings!$B$4,0))</f>
        <v/>
      </c>
      <c r="H14" s="24">
        <f>SUMPRODUCT(Rota!$AV$6:$AV$30,Rota!$BB$6:$BB$30)*(1+IF(ISNUMBER(Settings!$B$4),Settings!$B$4,0))</f>
        <v/>
      </c>
      <c r="I14" s="24">
        <f>SUM(B14:H14)</f>
        <v/>
      </c>
    </row>
    <row r="16">
      <c r="A16" s="3" t="inlineStr">
        <is>
          <t>Total labour cost for the week</t>
        </is>
      </c>
      <c r="B16" s="24">
        <f>Rota!BC31</f>
        <v/>
      </c>
    </row>
    <row r="17">
      <c r="A17" t="inlineStr">
        <is>
          <t>Forecast revenue (from Settings)</t>
        </is>
      </c>
      <c r="B17" s="23">
        <f>IF(ISNUMBER(Settings!B7),Settings!B7,0)</f>
        <v/>
      </c>
    </row>
    <row r="18">
      <c r="A18" t="inlineStr">
        <is>
          <t>Labour as % of forecast revenue</t>
        </is>
      </c>
      <c r="B18" s="25">
        <f>IF(B17=0,"",B16/B17)</f>
        <v/>
      </c>
    </row>
    <row r="19">
      <c r="A19" t="inlineStr">
        <is>
          <t>People rostered this week</t>
        </is>
      </c>
      <c r="B19" s="26">
        <f>COUNTIF(Rota!AY6:AY30,"&gt;0")</f>
        <v/>
      </c>
    </row>
    <row r="20">
      <c r="A20" s="8" t="inlineStr">
        <is>
          <t>Hours with a rate of 0 are counted but cost nothing. Check the Staff tab if the cost looks low.</t>
        </is>
      </c>
    </row>
    <row r="22">
      <c r="A22" s="8" t="inlineStr">
        <is>
          <t>Filmgrail — filmgrail.com</t>
        </is>
      </c>
    </row>
  </sheetData>
  <pageMargins left="0.75" right="0.75" top="1" bottom="1" header="0.5" footer="0.5"/>
  <headerFooter>
    <oddHeader/>
    <oddFooter>&amp;C&amp;8 Filmgrail — filmgrail.com</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A1:J85"/>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hidden="1" width="13" customWidth="1" min="1" max="1"/>
    <col width="14"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s>
  <sheetData>
    <row r="1">
      <c r="B1" s="1" t="inlineStr">
        <is>
          <t>Cover by half hour</t>
        </is>
      </c>
    </row>
    <row r="2">
      <c r="B2" s="8" t="inlineStr">
        <is>
          <t>People on duty at each time. Grey: outside that day's team hours (Settings tab). Red: fewer people than your role minimums add up to (top grid), or below the minimum for that role (bottom grid).</t>
        </is>
      </c>
    </row>
    <row r="3">
      <c r="B3" t="inlineStr">
        <is>
          <t>Grid starts at</t>
        </is>
      </c>
      <c r="C3" s="15" t="n">
        <v>0.3333333333333333</v>
      </c>
      <c r="D3" s="8" t="inlineStr">
        <is>
          <t>Rows run in 30-minute steps for 18 hours, past midnight.</t>
        </is>
      </c>
    </row>
    <row r="5">
      <c r="B5" s="13" t="inlineStr">
        <is>
          <t>Time</t>
        </is>
      </c>
      <c r="C5" s="13" t="inlineStr">
        <is>
          <t>Mon</t>
        </is>
      </c>
      <c r="D5" s="13" t="inlineStr">
        <is>
          <t>Tue</t>
        </is>
      </c>
      <c r="E5" s="13" t="inlineStr">
        <is>
          <t>Wed</t>
        </is>
      </c>
      <c r="F5" s="13" t="inlineStr">
        <is>
          <t>Thu</t>
        </is>
      </c>
      <c r="G5" s="13" t="inlineStr">
        <is>
          <t>Fri</t>
        </is>
      </c>
      <c r="H5" s="13" t="inlineStr">
        <is>
          <t>Sat</t>
        </is>
      </c>
      <c r="I5" s="13" t="inlineStr">
        <is>
          <t>Sun</t>
        </is>
      </c>
    </row>
    <row r="6">
      <c r="A6">
        <f>(HOUR($C$3)*60+MINUTE($C$3))+0</f>
        <v/>
      </c>
      <c r="B6" s="16">
        <f>TIME(INT(MOD(A6,1440)/60),MOD(A6,60),0)</f>
        <v/>
      </c>
      <c r="C6" s="27">
        <f>SUMPRODUCT((Rota!$G$6:$G$30&gt;=0)*(Rota!$G$6:$G$30&lt;=$A6)*(Rota!$H$6:$H$30&gt;$A6))</f>
        <v/>
      </c>
      <c r="D6" s="27">
        <f>SUMPRODUCT((Rota!$N$6:$N$30&gt;=0)*(Rota!$N$6:$N$30&lt;=$A6)*(Rota!$O$6:$O$30&gt;$A6))</f>
        <v/>
      </c>
      <c r="E6" s="27">
        <f>SUMPRODUCT((Rota!$U$6:$U$30&gt;=0)*(Rota!$U$6:$U$30&lt;=$A6)*(Rota!$V$6:$V$30&gt;$A6))</f>
        <v/>
      </c>
      <c r="F6" s="27">
        <f>SUMPRODUCT((Rota!$AB$6:$AB$30&gt;=0)*(Rota!$AB$6:$AB$30&lt;=$A6)*(Rota!$AC$6:$AC$30&gt;$A6))</f>
        <v/>
      </c>
      <c r="G6" s="27">
        <f>SUMPRODUCT((Rota!$AI$6:$AI$30&gt;=0)*(Rota!$AI$6:$AI$30&lt;=$A6)*(Rota!$AJ$6:$AJ$30&gt;$A6))</f>
        <v/>
      </c>
      <c r="H6" s="27">
        <f>SUMPRODUCT((Rota!$AP$6:$AP$30&gt;=0)*(Rota!$AP$6:$AP$30&lt;=$A6)*(Rota!$AQ$6:$AQ$30&gt;$A6))</f>
        <v/>
      </c>
      <c r="I6" s="27">
        <f>SUMPRODUCT((Rota!$AW$6:$AW$30&gt;=0)*(Rota!$AW$6:$AW$30&lt;=$A6)*(Rota!$AX$6:$AX$30&gt;$A6))</f>
        <v/>
      </c>
    </row>
    <row r="7">
      <c r="A7">
        <f>(HOUR($C$3)*60+MINUTE($C$3))+30</f>
        <v/>
      </c>
      <c r="B7" s="16">
        <f>TIME(INT(MOD(A7,1440)/60),MOD(A7,60),0)</f>
        <v/>
      </c>
      <c r="C7" s="27">
        <f>SUMPRODUCT((Rota!$G$6:$G$30&gt;=0)*(Rota!$G$6:$G$30&lt;=$A7)*(Rota!$H$6:$H$30&gt;$A7))</f>
        <v/>
      </c>
      <c r="D7" s="27">
        <f>SUMPRODUCT((Rota!$N$6:$N$30&gt;=0)*(Rota!$N$6:$N$30&lt;=$A7)*(Rota!$O$6:$O$30&gt;$A7))</f>
        <v/>
      </c>
      <c r="E7" s="27">
        <f>SUMPRODUCT((Rota!$U$6:$U$30&gt;=0)*(Rota!$U$6:$U$30&lt;=$A7)*(Rota!$V$6:$V$30&gt;$A7))</f>
        <v/>
      </c>
      <c r="F7" s="27">
        <f>SUMPRODUCT((Rota!$AB$6:$AB$30&gt;=0)*(Rota!$AB$6:$AB$30&lt;=$A7)*(Rota!$AC$6:$AC$30&gt;$A7))</f>
        <v/>
      </c>
      <c r="G7" s="27">
        <f>SUMPRODUCT((Rota!$AI$6:$AI$30&gt;=0)*(Rota!$AI$6:$AI$30&lt;=$A7)*(Rota!$AJ$6:$AJ$30&gt;$A7))</f>
        <v/>
      </c>
      <c r="H7" s="27">
        <f>SUMPRODUCT((Rota!$AP$6:$AP$30&gt;=0)*(Rota!$AP$6:$AP$30&lt;=$A7)*(Rota!$AQ$6:$AQ$30&gt;$A7))</f>
        <v/>
      </c>
      <c r="I7" s="27">
        <f>SUMPRODUCT((Rota!$AW$6:$AW$30&gt;=0)*(Rota!$AW$6:$AW$30&lt;=$A7)*(Rota!$AX$6:$AX$30&gt;$A7))</f>
        <v/>
      </c>
    </row>
    <row r="8">
      <c r="A8">
        <f>(HOUR($C$3)*60+MINUTE($C$3))+60</f>
        <v/>
      </c>
      <c r="B8" s="16">
        <f>TIME(INT(MOD(A8,1440)/60),MOD(A8,60),0)</f>
        <v/>
      </c>
      <c r="C8" s="27">
        <f>SUMPRODUCT((Rota!$G$6:$G$30&gt;=0)*(Rota!$G$6:$G$30&lt;=$A8)*(Rota!$H$6:$H$30&gt;$A8))</f>
        <v/>
      </c>
      <c r="D8" s="27">
        <f>SUMPRODUCT((Rota!$N$6:$N$30&gt;=0)*(Rota!$N$6:$N$30&lt;=$A8)*(Rota!$O$6:$O$30&gt;$A8))</f>
        <v/>
      </c>
      <c r="E8" s="27">
        <f>SUMPRODUCT((Rota!$U$6:$U$30&gt;=0)*(Rota!$U$6:$U$30&lt;=$A8)*(Rota!$V$6:$V$30&gt;$A8))</f>
        <v/>
      </c>
      <c r="F8" s="27">
        <f>SUMPRODUCT((Rota!$AB$6:$AB$30&gt;=0)*(Rota!$AB$6:$AB$30&lt;=$A8)*(Rota!$AC$6:$AC$30&gt;$A8))</f>
        <v/>
      </c>
      <c r="G8" s="27">
        <f>SUMPRODUCT((Rota!$AI$6:$AI$30&gt;=0)*(Rota!$AI$6:$AI$30&lt;=$A8)*(Rota!$AJ$6:$AJ$30&gt;$A8))</f>
        <v/>
      </c>
      <c r="H8" s="27">
        <f>SUMPRODUCT((Rota!$AP$6:$AP$30&gt;=0)*(Rota!$AP$6:$AP$30&lt;=$A8)*(Rota!$AQ$6:$AQ$30&gt;$A8))</f>
        <v/>
      </c>
      <c r="I8" s="27">
        <f>SUMPRODUCT((Rota!$AW$6:$AW$30&gt;=0)*(Rota!$AW$6:$AW$30&lt;=$A8)*(Rota!$AX$6:$AX$30&gt;$A8))</f>
        <v/>
      </c>
    </row>
    <row r="9">
      <c r="A9">
        <f>(HOUR($C$3)*60+MINUTE($C$3))+90</f>
        <v/>
      </c>
      <c r="B9" s="16">
        <f>TIME(INT(MOD(A9,1440)/60),MOD(A9,60),0)</f>
        <v/>
      </c>
      <c r="C9" s="27">
        <f>SUMPRODUCT((Rota!$G$6:$G$30&gt;=0)*(Rota!$G$6:$G$30&lt;=$A9)*(Rota!$H$6:$H$30&gt;$A9))</f>
        <v/>
      </c>
      <c r="D9" s="27">
        <f>SUMPRODUCT((Rota!$N$6:$N$30&gt;=0)*(Rota!$N$6:$N$30&lt;=$A9)*(Rota!$O$6:$O$30&gt;$A9))</f>
        <v/>
      </c>
      <c r="E9" s="27">
        <f>SUMPRODUCT((Rota!$U$6:$U$30&gt;=0)*(Rota!$U$6:$U$30&lt;=$A9)*(Rota!$V$6:$V$30&gt;$A9))</f>
        <v/>
      </c>
      <c r="F9" s="27">
        <f>SUMPRODUCT((Rota!$AB$6:$AB$30&gt;=0)*(Rota!$AB$6:$AB$30&lt;=$A9)*(Rota!$AC$6:$AC$30&gt;$A9))</f>
        <v/>
      </c>
      <c r="G9" s="27">
        <f>SUMPRODUCT((Rota!$AI$6:$AI$30&gt;=0)*(Rota!$AI$6:$AI$30&lt;=$A9)*(Rota!$AJ$6:$AJ$30&gt;$A9))</f>
        <v/>
      </c>
      <c r="H9" s="27">
        <f>SUMPRODUCT((Rota!$AP$6:$AP$30&gt;=0)*(Rota!$AP$6:$AP$30&lt;=$A9)*(Rota!$AQ$6:$AQ$30&gt;$A9))</f>
        <v/>
      </c>
      <c r="I9" s="27">
        <f>SUMPRODUCT((Rota!$AW$6:$AW$30&gt;=0)*(Rota!$AW$6:$AW$30&lt;=$A9)*(Rota!$AX$6:$AX$30&gt;$A9))</f>
        <v/>
      </c>
    </row>
    <row r="10">
      <c r="A10">
        <f>(HOUR($C$3)*60+MINUTE($C$3))+120</f>
        <v/>
      </c>
      <c r="B10" s="16">
        <f>TIME(INT(MOD(A10,1440)/60),MOD(A10,60),0)</f>
        <v/>
      </c>
      <c r="C10" s="27">
        <f>SUMPRODUCT((Rota!$G$6:$G$30&gt;=0)*(Rota!$G$6:$G$30&lt;=$A10)*(Rota!$H$6:$H$30&gt;$A10))</f>
        <v/>
      </c>
      <c r="D10" s="27">
        <f>SUMPRODUCT((Rota!$N$6:$N$30&gt;=0)*(Rota!$N$6:$N$30&lt;=$A10)*(Rota!$O$6:$O$30&gt;$A10))</f>
        <v/>
      </c>
      <c r="E10" s="27">
        <f>SUMPRODUCT((Rota!$U$6:$U$30&gt;=0)*(Rota!$U$6:$U$30&lt;=$A10)*(Rota!$V$6:$V$30&gt;$A10))</f>
        <v/>
      </c>
      <c r="F10" s="27">
        <f>SUMPRODUCT((Rota!$AB$6:$AB$30&gt;=0)*(Rota!$AB$6:$AB$30&lt;=$A10)*(Rota!$AC$6:$AC$30&gt;$A10))</f>
        <v/>
      </c>
      <c r="G10" s="27">
        <f>SUMPRODUCT((Rota!$AI$6:$AI$30&gt;=0)*(Rota!$AI$6:$AI$30&lt;=$A10)*(Rota!$AJ$6:$AJ$30&gt;$A10))</f>
        <v/>
      </c>
      <c r="H10" s="27">
        <f>SUMPRODUCT((Rota!$AP$6:$AP$30&gt;=0)*(Rota!$AP$6:$AP$30&lt;=$A10)*(Rota!$AQ$6:$AQ$30&gt;$A10))</f>
        <v/>
      </c>
      <c r="I10" s="27">
        <f>SUMPRODUCT((Rota!$AW$6:$AW$30&gt;=0)*(Rota!$AW$6:$AW$30&lt;=$A10)*(Rota!$AX$6:$AX$30&gt;$A10))</f>
        <v/>
      </c>
    </row>
    <row r="11">
      <c r="A11">
        <f>(HOUR($C$3)*60+MINUTE($C$3))+150</f>
        <v/>
      </c>
      <c r="B11" s="16">
        <f>TIME(INT(MOD(A11,1440)/60),MOD(A11,60),0)</f>
        <v/>
      </c>
      <c r="C11" s="27">
        <f>SUMPRODUCT((Rota!$G$6:$G$30&gt;=0)*(Rota!$G$6:$G$30&lt;=$A11)*(Rota!$H$6:$H$30&gt;$A11))</f>
        <v/>
      </c>
      <c r="D11" s="27">
        <f>SUMPRODUCT((Rota!$N$6:$N$30&gt;=0)*(Rota!$N$6:$N$30&lt;=$A11)*(Rota!$O$6:$O$30&gt;$A11))</f>
        <v/>
      </c>
      <c r="E11" s="27">
        <f>SUMPRODUCT((Rota!$U$6:$U$30&gt;=0)*(Rota!$U$6:$U$30&lt;=$A11)*(Rota!$V$6:$V$30&gt;$A11))</f>
        <v/>
      </c>
      <c r="F11" s="27">
        <f>SUMPRODUCT((Rota!$AB$6:$AB$30&gt;=0)*(Rota!$AB$6:$AB$30&lt;=$A11)*(Rota!$AC$6:$AC$30&gt;$A11))</f>
        <v/>
      </c>
      <c r="G11" s="27">
        <f>SUMPRODUCT((Rota!$AI$6:$AI$30&gt;=0)*(Rota!$AI$6:$AI$30&lt;=$A11)*(Rota!$AJ$6:$AJ$30&gt;$A11))</f>
        <v/>
      </c>
      <c r="H11" s="27">
        <f>SUMPRODUCT((Rota!$AP$6:$AP$30&gt;=0)*(Rota!$AP$6:$AP$30&lt;=$A11)*(Rota!$AQ$6:$AQ$30&gt;$A11))</f>
        <v/>
      </c>
      <c r="I11" s="27">
        <f>SUMPRODUCT((Rota!$AW$6:$AW$30&gt;=0)*(Rota!$AW$6:$AW$30&lt;=$A11)*(Rota!$AX$6:$AX$30&gt;$A11))</f>
        <v/>
      </c>
    </row>
    <row r="12">
      <c r="A12">
        <f>(HOUR($C$3)*60+MINUTE($C$3))+180</f>
        <v/>
      </c>
      <c r="B12" s="16">
        <f>TIME(INT(MOD(A12,1440)/60),MOD(A12,60),0)</f>
        <v/>
      </c>
      <c r="C12" s="27">
        <f>SUMPRODUCT((Rota!$G$6:$G$30&gt;=0)*(Rota!$G$6:$G$30&lt;=$A12)*(Rota!$H$6:$H$30&gt;$A12))</f>
        <v/>
      </c>
      <c r="D12" s="27">
        <f>SUMPRODUCT((Rota!$N$6:$N$30&gt;=0)*(Rota!$N$6:$N$30&lt;=$A12)*(Rota!$O$6:$O$30&gt;$A12))</f>
        <v/>
      </c>
      <c r="E12" s="27">
        <f>SUMPRODUCT((Rota!$U$6:$U$30&gt;=0)*(Rota!$U$6:$U$30&lt;=$A12)*(Rota!$V$6:$V$30&gt;$A12))</f>
        <v/>
      </c>
      <c r="F12" s="27">
        <f>SUMPRODUCT((Rota!$AB$6:$AB$30&gt;=0)*(Rota!$AB$6:$AB$30&lt;=$A12)*(Rota!$AC$6:$AC$30&gt;$A12))</f>
        <v/>
      </c>
      <c r="G12" s="27">
        <f>SUMPRODUCT((Rota!$AI$6:$AI$30&gt;=0)*(Rota!$AI$6:$AI$30&lt;=$A12)*(Rota!$AJ$6:$AJ$30&gt;$A12))</f>
        <v/>
      </c>
      <c r="H12" s="27">
        <f>SUMPRODUCT((Rota!$AP$6:$AP$30&gt;=0)*(Rota!$AP$6:$AP$30&lt;=$A12)*(Rota!$AQ$6:$AQ$30&gt;$A12))</f>
        <v/>
      </c>
      <c r="I12" s="27">
        <f>SUMPRODUCT((Rota!$AW$6:$AW$30&gt;=0)*(Rota!$AW$6:$AW$30&lt;=$A12)*(Rota!$AX$6:$AX$30&gt;$A12))</f>
        <v/>
      </c>
    </row>
    <row r="13">
      <c r="A13">
        <f>(HOUR($C$3)*60+MINUTE($C$3))+210</f>
        <v/>
      </c>
      <c r="B13" s="16">
        <f>TIME(INT(MOD(A13,1440)/60),MOD(A13,60),0)</f>
        <v/>
      </c>
      <c r="C13" s="27">
        <f>SUMPRODUCT((Rota!$G$6:$G$30&gt;=0)*(Rota!$G$6:$G$30&lt;=$A13)*(Rota!$H$6:$H$30&gt;$A13))</f>
        <v/>
      </c>
      <c r="D13" s="27">
        <f>SUMPRODUCT((Rota!$N$6:$N$30&gt;=0)*(Rota!$N$6:$N$30&lt;=$A13)*(Rota!$O$6:$O$30&gt;$A13))</f>
        <v/>
      </c>
      <c r="E13" s="27">
        <f>SUMPRODUCT((Rota!$U$6:$U$30&gt;=0)*(Rota!$U$6:$U$30&lt;=$A13)*(Rota!$V$6:$V$30&gt;$A13))</f>
        <v/>
      </c>
      <c r="F13" s="27">
        <f>SUMPRODUCT((Rota!$AB$6:$AB$30&gt;=0)*(Rota!$AB$6:$AB$30&lt;=$A13)*(Rota!$AC$6:$AC$30&gt;$A13))</f>
        <v/>
      </c>
      <c r="G13" s="27">
        <f>SUMPRODUCT((Rota!$AI$6:$AI$30&gt;=0)*(Rota!$AI$6:$AI$30&lt;=$A13)*(Rota!$AJ$6:$AJ$30&gt;$A13))</f>
        <v/>
      </c>
      <c r="H13" s="27">
        <f>SUMPRODUCT((Rota!$AP$6:$AP$30&gt;=0)*(Rota!$AP$6:$AP$30&lt;=$A13)*(Rota!$AQ$6:$AQ$30&gt;$A13))</f>
        <v/>
      </c>
      <c r="I13" s="27">
        <f>SUMPRODUCT((Rota!$AW$6:$AW$30&gt;=0)*(Rota!$AW$6:$AW$30&lt;=$A13)*(Rota!$AX$6:$AX$30&gt;$A13))</f>
        <v/>
      </c>
    </row>
    <row r="14">
      <c r="A14">
        <f>(HOUR($C$3)*60+MINUTE($C$3))+240</f>
        <v/>
      </c>
      <c r="B14" s="16">
        <f>TIME(INT(MOD(A14,1440)/60),MOD(A14,60),0)</f>
        <v/>
      </c>
      <c r="C14" s="27">
        <f>SUMPRODUCT((Rota!$G$6:$G$30&gt;=0)*(Rota!$G$6:$G$30&lt;=$A14)*(Rota!$H$6:$H$30&gt;$A14))</f>
        <v/>
      </c>
      <c r="D14" s="27">
        <f>SUMPRODUCT((Rota!$N$6:$N$30&gt;=0)*(Rota!$N$6:$N$30&lt;=$A14)*(Rota!$O$6:$O$30&gt;$A14))</f>
        <v/>
      </c>
      <c r="E14" s="27">
        <f>SUMPRODUCT((Rota!$U$6:$U$30&gt;=0)*(Rota!$U$6:$U$30&lt;=$A14)*(Rota!$V$6:$V$30&gt;$A14))</f>
        <v/>
      </c>
      <c r="F14" s="27">
        <f>SUMPRODUCT((Rota!$AB$6:$AB$30&gt;=0)*(Rota!$AB$6:$AB$30&lt;=$A14)*(Rota!$AC$6:$AC$30&gt;$A14))</f>
        <v/>
      </c>
      <c r="G14" s="27">
        <f>SUMPRODUCT((Rota!$AI$6:$AI$30&gt;=0)*(Rota!$AI$6:$AI$30&lt;=$A14)*(Rota!$AJ$6:$AJ$30&gt;$A14))</f>
        <v/>
      </c>
      <c r="H14" s="27">
        <f>SUMPRODUCT((Rota!$AP$6:$AP$30&gt;=0)*(Rota!$AP$6:$AP$30&lt;=$A14)*(Rota!$AQ$6:$AQ$30&gt;$A14))</f>
        <v/>
      </c>
      <c r="I14" s="27">
        <f>SUMPRODUCT((Rota!$AW$6:$AW$30&gt;=0)*(Rota!$AW$6:$AW$30&lt;=$A14)*(Rota!$AX$6:$AX$30&gt;$A14))</f>
        <v/>
      </c>
    </row>
    <row r="15">
      <c r="A15">
        <f>(HOUR($C$3)*60+MINUTE($C$3))+270</f>
        <v/>
      </c>
      <c r="B15" s="16">
        <f>TIME(INT(MOD(A15,1440)/60),MOD(A15,60),0)</f>
        <v/>
      </c>
      <c r="C15" s="27">
        <f>SUMPRODUCT((Rota!$G$6:$G$30&gt;=0)*(Rota!$G$6:$G$30&lt;=$A15)*(Rota!$H$6:$H$30&gt;$A15))</f>
        <v/>
      </c>
      <c r="D15" s="27">
        <f>SUMPRODUCT((Rota!$N$6:$N$30&gt;=0)*(Rota!$N$6:$N$30&lt;=$A15)*(Rota!$O$6:$O$30&gt;$A15))</f>
        <v/>
      </c>
      <c r="E15" s="27">
        <f>SUMPRODUCT((Rota!$U$6:$U$30&gt;=0)*(Rota!$U$6:$U$30&lt;=$A15)*(Rota!$V$6:$V$30&gt;$A15))</f>
        <v/>
      </c>
      <c r="F15" s="27">
        <f>SUMPRODUCT((Rota!$AB$6:$AB$30&gt;=0)*(Rota!$AB$6:$AB$30&lt;=$A15)*(Rota!$AC$6:$AC$30&gt;$A15))</f>
        <v/>
      </c>
      <c r="G15" s="27">
        <f>SUMPRODUCT((Rota!$AI$6:$AI$30&gt;=0)*(Rota!$AI$6:$AI$30&lt;=$A15)*(Rota!$AJ$6:$AJ$30&gt;$A15))</f>
        <v/>
      </c>
      <c r="H15" s="27">
        <f>SUMPRODUCT((Rota!$AP$6:$AP$30&gt;=0)*(Rota!$AP$6:$AP$30&lt;=$A15)*(Rota!$AQ$6:$AQ$30&gt;$A15))</f>
        <v/>
      </c>
      <c r="I15" s="27">
        <f>SUMPRODUCT((Rota!$AW$6:$AW$30&gt;=0)*(Rota!$AW$6:$AW$30&lt;=$A15)*(Rota!$AX$6:$AX$30&gt;$A15))</f>
        <v/>
      </c>
    </row>
    <row r="16">
      <c r="A16">
        <f>(HOUR($C$3)*60+MINUTE($C$3))+300</f>
        <v/>
      </c>
      <c r="B16" s="16">
        <f>TIME(INT(MOD(A16,1440)/60),MOD(A16,60),0)</f>
        <v/>
      </c>
      <c r="C16" s="27">
        <f>SUMPRODUCT((Rota!$G$6:$G$30&gt;=0)*(Rota!$G$6:$G$30&lt;=$A16)*(Rota!$H$6:$H$30&gt;$A16))</f>
        <v/>
      </c>
      <c r="D16" s="27">
        <f>SUMPRODUCT((Rota!$N$6:$N$30&gt;=0)*(Rota!$N$6:$N$30&lt;=$A16)*(Rota!$O$6:$O$30&gt;$A16))</f>
        <v/>
      </c>
      <c r="E16" s="27">
        <f>SUMPRODUCT((Rota!$U$6:$U$30&gt;=0)*(Rota!$U$6:$U$30&lt;=$A16)*(Rota!$V$6:$V$30&gt;$A16))</f>
        <v/>
      </c>
      <c r="F16" s="27">
        <f>SUMPRODUCT((Rota!$AB$6:$AB$30&gt;=0)*(Rota!$AB$6:$AB$30&lt;=$A16)*(Rota!$AC$6:$AC$30&gt;$A16))</f>
        <v/>
      </c>
      <c r="G16" s="27">
        <f>SUMPRODUCT((Rota!$AI$6:$AI$30&gt;=0)*(Rota!$AI$6:$AI$30&lt;=$A16)*(Rota!$AJ$6:$AJ$30&gt;$A16))</f>
        <v/>
      </c>
      <c r="H16" s="27">
        <f>SUMPRODUCT((Rota!$AP$6:$AP$30&gt;=0)*(Rota!$AP$6:$AP$30&lt;=$A16)*(Rota!$AQ$6:$AQ$30&gt;$A16))</f>
        <v/>
      </c>
      <c r="I16" s="27">
        <f>SUMPRODUCT((Rota!$AW$6:$AW$30&gt;=0)*(Rota!$AW$6:$AW$30&lt;=$A16)*(Rota!$AX$6:$AX$30&gt;$A16))</f>
        <v/>
      </c>
    </row>
    <row r="17">
      <c r="A17">
        <f>(HOUR($C$3)*60+MINUTE($C$3))+330</f>
        <v/>
      </c>
      <c r="B17" s="16">
        <f>TIME(INT(MOD(A17,1440)/60),MOD(A17,60),0)</f>
        <v/>
      </c>
      <c r="C17" s="27">
        <f>SUMPRODUCT((Rota!$G$6:$G$30&gt;=0)*(Rota!$G$6:$G$30&lt;=$A17)*(Rota!$H$6:$H$30&gt;$A17))</f>
        <v/>
      </c>
      <c r="D17" s="27">
        <f>SUMPRODUCT((Rota!$N$6:$N$30&gt;=0)*(Rota!$N$6:$N$30&lt;=$A17)*(Rota!$O$6:$O$30&gt;$A17))</f>
        <v/>
      </c>
      <c r="E17" s="27">
        <f>SUMPRODUCT((Rota!$U$6:$U$30&gt;=0)*(Rota!$U$6:$U$30&lt;=$A17)*(Rota!$V$6:$V$30&gt;$A17))</f>
        <v/>
      </c>
      <c r="F17" s="27">
        <f>SUMPRODUCT((Rota!$AB$6:$AB$30&gt;=0)*(Rota!$AB$6:$AB$30&lt;=$A17)*(Rota!$AC$6:$AC$30&gt;$A17))</f>
        <v/>
      </c>
      <c r="G17" s="27">
        <f>SUMPRODUCT((Rota!$AI$6:$AI$30&gt;=0)*(Rota!$AI$6:$AI$30&lt;=$A17)*(Rota!$AJ$6:$AJ$30&gt;$A17))</f>
        <v/>
      </c>
      <c r="H17" s="27">
        <f>SUMPRODUCT((Rota!$AP$6:$AP$30&gt;=0)*(Rota!$AP$6:$AP$30&lt;=$A17)*(Rota!$AQ$6:$AQ$30&gt;$A17))</f>
        <v/>
      </c>
      <c r="I17" s="27">
        <f>SUMPRODUCT((Rota!$AW$6:$AW$30&gt;=0)*(Rota!$AW$6:$AW$30&lt;=$A17)*(Rota!$AX$6:$AX$30&gt;$A17))</f>
        <v/>
      </c>
    </row>
    <row r="18">
      <c r="A18">
        <f>(HOUR($C$3)*60+MINUTE($C$3))+360</f>
        <v/>
      </c>
      <c r="B18" s="16">
        <f>TIME(INT(MOD(A18,1440)/60),MOD(A18,60),0)</f>
        <v/>
      </c>
      <c r="C18" s="27">
        <f>SUMPRODUCT((Rota!$G$6:$G$30&gt;=0)*(Rota!$G$6:$G$30&lt;=$A18)*(Rota!$H$6:$H$30&gt;$A18))</f>
        <v/>
      </c>
      <c r="D18" s="27">
        <f>SUMPRODUCT((Rota!$N$6:$N$30&gt;=0)*(Rota!$N$6:$N$30&lt;=$A18)*(Rota!$O$6:$O$30&gt;$A18))</f>
        <v/>
      </c>
      <c r="E18" s="27">
        <f>SUMPRODUCT((Rota!$U$6:$U$30&gt;=0)*(Rota!$U$6:$U$30&lt;=$A18)*(Rota!$V$6:$V$30&gt;$A18))</f>
        <v/>
      </c>
      <c r="F18" s="27">
        <f>SUMPRODUCT((Rota!$AB$6:$AB$30&gt;=0)*(Rota!$AB$6:$AB$30&lt;=$A18)*(Rota!$AC$6:$AC$30&gt;$A18))</f>
        <v/>
      </c>
      <c r="G18" s="27">
        <f>SUMPRODUCT((Rota!$AI$6:$AI$30&gt;=0)*(Rota!$AI$6:$AI$30&lt;=$A18)*(Rota!$AJ$6:$AJ$30&gt;$A18))</f>
        <v/>
      </c>
      <c r="H18" s="27">
        <f>SUMPRODUCT((Rota!$AP$6:$AP$30&gt;=0)*(Rota!$AP$6:$AP$30&lt;=$A18)*(Rota!$AQ$6:$AQ$30&gt;$A18))</f>
        <v/>
      </c>
      <c r="I18" s="27">
        <f>SUMPRODUCT((Rota!$AW$6:$AW$30&gt;=0)*(Rota!$AW$6:$AW$30&lt;=$A18)*(Rota!$AX$6:$AX$30&gt;$A18))</f>
        <v/>
      </c>
    </row>
    <row r="19">
      <c r="A19">
        <f>(HOUR($C$3)*60+MINUTE($C$3))+390</f>
        <v/>
      </c>
      <c r="B19" s="16">
        <f>TIME(INT(MOD(A19,1440)/60),MOD(A19,60),0)</f>
        <v/>
      </c>
      <c r="C19" s="27">
        <f>SUMPRODUCT((Rota!$G$6:$G$30&gt;=0)*(Rota!$G$6:$G$30&lt;=$A19)*(Rota!$H$6:$H$30&gt;$A19))</f>
        <v/>
      </c>
      <c r="D19" s="27">
        <f>SUMPRODUCT((Rota!$N$6:$N$30&gt;=0)*(Rota!$N$6:$N$30&lt;=$A19)*(Rota!$O$6:$O$30&gt;$A19))</f>
        <v/>
      </c>
      <c r="E19" s="27">
        <f>SUMPRODUCT((Rota!$U$6:$U$30&gt;=0)*(Rota!$U$6:$U$30&lt;=$A19)*(Rota!$V$6:$V$30&gt;$A19))</f>
        <v/>
      </c>
      <c r="F19" s="27">
        <f>SUMPRODUCT((Rota!$AB$6:$AB$30&gt;=0)*(Rota!$AB$6:$AB$30&lt;=$A19)*(Rota!$AC$6:$AC$30&gt;$A19))</f>
        <v/>
      </c>
      <c r="G19" s="27">
        <f>SUMPRODUCT((Rota!$AI$6:$AI$30&gt;=0)*(Rota!$AI$6:$AI$30&lt;=$A19)*(Rota!$AJ$6:$AJ$30&gt;$A19))</f>
        <v/>
      </c>
      <c r="H19" s="27">
        <f>SUMPRODUCT((Rota!$AP$6:$AP$30&gt;=0)*(Rota!$AP$6:$AP$30&lt;=$A19)*(Rota!$AQ$6:$AQ$30&gt;$A19))</f>
        <v/>
      </c>
      <c r="I19" s="27">
        <f>SUMPRODUCT((Rota!$AW$6:$AW$30&gt;=0)*(Rota!$AW$6:$AW$30&lt;=$A19)*(Rota!$AX$6:$AX$30&gt;$A19))</f>
        <v/>
      </c>
    </row>
    <row r="20">
      <c r="A20">
        <f>(HOUR($C$3)*60+MINUTE($C$3))+420</f>
        <v/>
      </c>
      <c r="B20" s="16">
        <f>TIME(INT(MOD(A20,1440)/60),MOD(A20,60),0)</f>
        <v/>
      </c>
      <c r="C20" s="27">
        <f>SUMPRODUCT((Rota!$G$6:$G$30&gt;=0)*(Rota!$G$6:$G$30&lt;=$A20)*(Rota!$H$6:$H$30&gt;$A20))</f>
        <v/>
      </c>
      <c r="D20" s="27">
        <f>SUMPRODUCT((Rota!$N$6:$N$30&gt;=0)*(Rota!$N$6:$N$30&lt;=$A20)*(Rota!$O$6:$O$30&gt;$A20))</f>
        <v/>
      </c>
      <c r="E20" s="27">
        <f>SUMPRODUCT((Rota!$U$6:$U$30&gt;=0)*(Rota!$U$6:$U$30&lt;=$A20)*(Rota!$V$6:$V$30&gt;$A20))</f>
        <v/>
      </c>
      <c r="F20" s="27">
        <f>SUMPRODUCT((Rota!$AB$6:$AB$30&gt;=0)*(Rota!$AB$6:$AB$30&lt;=$A20)*(Rota!$AC$6:$AC$30&gt;$A20))</f>
        <v/>
      </c>
      <c r="G20" s="27">
        <f>SUMPRODUCT((Rota!$AI$6:$AI$30&gt;=0)*(Rota!$AI$6:$AI$30&lt;=$A20)*(Rota!$AJ$6:$AJ$30&gt;$A20))</f>
        <v/>
      </c>
      <c r="H20" s="27">
        <f>SUMPRODUCT((Rota!$AP$6:$AP$30&gt;=0)*(Rota!$AP$6:$AP$30&lt;=$A20)*(Rota!$AQ$6:$AQ$30&gt;$A20))</f>
        <v/>
      </c>
      <c r="I20" s="27">
        <f>SUMPRODUCT((Rota!$AW$6:$AW$30&gt;=0)*(Rota!$AW$6:$AW$30&lt;=$A20)*(Rota!$AX$6:$AX$30&gt;$A20))</f>
        <v/>
      </c>
    </row>
    <row r="21">
      <c r="A21">
        <f>(HOUR($C$3)*60+MINUTE($C$3))+450</f>
        <v/>
      </c>
      <c r="B21" s="16">
        <f>TIME(INT(MOD(A21,1440)/60),MOD(A21,60),0)</f>
        <v/>
      </c>
      <c r="C21" s="27">
        <f>SUMPRODUCT((Rota!$G$6:$G$30&gt;=0)*(Rota!$G$6:$G$30&lt;=$A21)*(Rota!$H$6:$H$30&gt;$A21))</f>
        <v/>
      </c>
      <c r="D21" s="27">
        <f>SUMPRODUCT((Rota!$N$6:$N$30&gt;=0)*(Rota!$N$6:$N$30&lt;=$A21)*(Rota!$O$6:$O$30&gt;$A21))</f>
        <v/>
      </c>
      <c r="E21" s="27">
        <f>SUMPRODUCT((Rota!$U$6:$U$30&gt;=0)*(Rota!$U$6:$U$30&lt;=$A21)*(Rota!$V$6:$V$30&gt;$A21))</f>
        <v/>
      </c>
      <c r="F21" s="27">
        <f>SUMPRODUCT((Rota!$AB$6:$AB$30&gt;=0)*(Rota!$AB$6:$AB$30&lt;=$A21)*(Rota!$AC$6:$AC$30&gt;$A21))</f>
        <v/>
      </c>
      <c r="G21" s="27">
        <f>SUMPRODUCT((Rota!$AI$6:$AI$30&gt;=0)*(Rota!$AI$6:$AI$30&lt;=$A21)*(Rota!$AJ$6:$AJ$30&gt;$A21))</f>
        <v/>
      </c>
      <c r="H21" s="27">
        <f>SUMPRODUCT((Rota!$AP$6:$AP$30&gt;=0)*(Rota!$AP$6:$AP$30&lt;=$A21)*(Rota!$AQ$6:$AQ$30&gt;$A21))</f>
        <v/>
      </c>
      <c r="I21" s="27">
        <f>SUMPRODUCT((Rota!$AW$6:$AW$30&gt;=0)*(Rota!$AW$6:$AW$30&lt;=$A21)*(Rota!$AX$6:$AX$30&gt;$A21))</f>
        <v/>
      </c>
    </row>
    <row r="22">
      <c r="A22">
        <f>(HOUR($C$3)*60+MINUTE($C$3))+480</f>
        <v/>
      </c>
      <c r="B22" s="16">
        <f>TIME(INT(MOD(A22,1440)/60),MOD(A22,60),0)</f>
        <v/>
      </c>
      <c r="C22" s="27">
        <f>SUMPRODUCT((Rota!$G$6:$G$30&gt;=0)*(Rota!$G$6:$G$30&lt;=$A22)*(Rota!$H$6:$H$30&gt;$A22))</f>
        <v/>
      </c>
      <c r="D22" s="27">
        <f>SUMPRODUCT((Rota!$N$6:$N$30&gt;=0)*(Rota!$N$6:$N$30&lt;=$A22)*(Rota!$O$6:$O$30&gt;$A22))</f>
        <v/>
      </c>
      <c r="E22" s="27">
        <f>SUMPRODUCT((Rota!$U$6:$U$30&gt;=0)*(Rota!$U$6:$U$30&lt;=$A22)*(Rota!$V$6:$V$30&gt;$A22))</f>
        <v/>
      </c>
      <c r="F22" s="27">
        <f>SUMPRODUCT((Rota!$AB$6:$AB$30&gt;=0)*(Rota!$AB$6:$AB$30&lt;=$A22)*(Rota!$AC$6:$AC$30&gt;$A22))</f>
        <v/>
      </c>
      <c r="G22" s="27">
        <f>SUMPRODUCT((Rota!$AI$6:$AI$30&gt;=0)*(Rota!$AI$6:$AI$30&lt;=$A22)*(Rota!$AJ$6:$AJ$30&gt;$A22))</f>
        <v/>
      </c>
      <c r="H22" s="27">
        <f>SUMPRODUCT((Rota!$AP$6:$AP$30&gt;=0)*(Rota!$AP$6:$AP$30&lt;=$A22)*(Rota!$AQ$6:$AQ$30&gt;$A22))</f>
        <v/>
      </c>
      <c r="I22" s="27">
        <f>SUMPRODUCT((Rota!$AW$6:$AW$30&gt;=0)*(Rota!$AW$6:$AW$30&lt;=$A22)*(Rota!$AX$6:$AX$30&gt;$A22))</f>
        <v/>
      </c>
    </row>
    <row r="23">
      <c r="A23">
        <f>(HOUR($C$3)*60+MINUTE($C$3))+510</f>
        <v/>
      </c>
      <c r="B23" s="16">
        <f>TIME(INT(MOD(A23,1440)/60),MOD(A23,60),0)</f>
        <v/>
      </c>
      <c r="C23" s="27">
        <f>SUMPRODUCT((Rota!$G$6:$G$30&gt;=0)*(Rota!$G$6:$G$30&lt;=$A23)*(Rota!$H$6:$H$30&gt;$A23))</f>
        <v/>
      </c>
      <c r="D23" s="27">
        <f>SUMPRODUCT((Rota!$N$6:$N$30&gt;=0)*(Rota!$N$6:$N$30&lt;=$A23)*(Rota!$O$6:$O$30&gt;$A23))</f>
        <v/>
      </c>
      <c r="E23" s="27">
        <f>SUMPRODUCT((Rota!$U$6:$U$30&gt;=0)*(Rota!$U$6:$U$30&lt;=$A23)*(Rota!$V$6:$V$30&gt;$A23))</f>
        <v/>
      </c>
      <c r="F23" s="27">
        <f>SUMPRODUCT((Rota!$AB$6:$AB$30&gt;=0)*(Rota!$AB$6:$AB$30&lt;=$A23)*(Rota!$AC$6:$AC$30&gt;$A23))</f>
        <v/>
      </c>
      <c r="G23" s="27">
        <f>SUMPRODUCT((Rota!$AI$6:$AI$30&gt;=0)*(Rota!$AI$6:$AI$30&lt;=$A23)*(Rota!$AJ$6:$AJ$30&gt;$A23))</f>
        <v/>
      </c>
      <c r="H23" s="27">
        <f>SUMPRODUCT((Rota!$AP$6:$AP$30&gt;=0)*(Rota!$AP$6:$AP$30&lt;=$A23)*(Rota!$AQ$6:$AQ$30&gt;$A23))</f>
        <v/>
      </c>
      <c r="I23" s="27">
        <f>SUMPRODUCT((Rota!$AW$6:$AW$30&gt;=0)*(Rota!$AW$6:$AW$30&lt;=$A23)*(Rota!$AX$6:$AX$30&gt;$A23))</f>
        <v/>
      </c>
    </row>
    <row r="24">
      <c r="A24">
        <f>(HOUR($C$3)*60+MINUTE($C$3))+540</f>
        <v/>
      </c>
      <c r="B24" s="16">
        <f>TIME(INT(MOD(A24,1440)/60),MOD(A24,60),0)</f>
        <v/>
      </c>
      <c r="C24" s="27">
        <f>SUMPRODUCT((Rota!$G$6:$G$30&gt;=0)*(Rota!$G$6:$G$30&lt;=$A24)*(Rota!$H$6:$H$30&gt;$A24))</f>
        <v/>
      </c>
      <c r="D24" s="27">
        <f>SUMPRODUCT((Rota!$N$6:$N$30&gt;=0)*(Rota!$N$6:$N$30&lt;=$A24)*(Rota!$O$6:$O$30&gt;$A24))</f>
        <v/>
      </c>
      <c r="E24" s="27">
        <f>SUMPRODUCT((Rota!$U$6:$U$30&gt;=0)*(Rota!$U$6:$U$30&lt;=$A24)*(Rota!$V$6:$V$30&gt;$A24))</f>
        <v/>
      </c>
      <c r="F24" s="27">
        <f>SUMPRODUCT((Rota!$AB$6:$AB$30&gt;=0)*(Rota!$AB$6:$AB$30&lt;=$A24)*(Rota!$AC$6:$AC$30&gt;$A24))</f>
        <v/>
      </c>
      <c r="G24" s="27">
        <f>SUMPRODUCT((Rota!$AI$6:$AI$30&gt;=0)*(Rota!$AI$6:$AI$30&lt;=$A24)*(Rota!$AJ$6:$AJ$30&gt;$A24))</f>
        <v/>
      </c>
      <c r="H24" s="27">
        <f>SUMPRODUCT((Rota!$AP$6:$AP$30&gt;=0)*(Rota!$AP$6:$AP$30&lt;=$A24)*(Rota!$AQ$6:$AQ$30&gt;$A24))</f>
        <v/>
      </c>
      <c r="I24" s="27">
        <f>SUMPRODUCT((Rota!$AW$6:$AW$30&gt;=0)*(Rota!$AW$6:$AW$30&lt;=$A24)*(Rota!$AX$6:$AX$30&gt;$A24))</f>
        <v/>
      </c>
    </row>
    <row r="25">
      <c r="A25">
        <f>(HOUR($C$3)*60+MINUTE($C$3))+570</f>
        <v/>
      </c>
      <c r="B25" s="16">
        <f>TIME(INT(MOD(A25,1440)/60),MOD(A25,60),0)</f>
        <v/>
      </c>
      <c r="C25" s="27">
        <f>SUMPRODUCT((Rota!$G$6:$G$30&gt;=0)*(Rota!$G$6:$G$30&lt;=$A25)*(Rota!$H$6:$H$30&gt;$A25))</f>
        <v/>
      </c>
      <c r="D25" s="27">
        <f>SUMPRODUCT((Rota!$N$6:$N$30&gt;=0)*(Rota!$N$6:$N$30&lt;=$A25)*(Rota!$O$6:$O$30&gt;$A25))</f>
        <v/>
      </c>
      <c r="E25" s="27">
        <f>SUMPRODUCT((Rota!$U$6:$U$30&gt;=0)*(Rota!$U$6:$U$30&lt;=$A25)*(Rota!$V$6:$V$30&gt;$A25))</f>
        <v/>
      </c>
      <c r="F25" s="27">
        <f>SUMPRODUCT((Rota!$AB$6:$AB$30&gt;=0)*(Rota!$AB$6:$AB$30&lt;=$A25)*(Rota!$AC$6:$AC$30&gt;$A25))</f>
        <v/>
      </c>
      <c r="G25" s="27">
        <f>SUMPRODUCT((Rota!$AI$6:$AI$30&gt;=0)*(Rota!$AI$6:$AI$30&lt;=$A25)*(Rota!$AJ$6:$AJ$30&gt;$A25))</f>
        <v/>
      </c>
      <c r="H25" s="27">
        <f>SUMPRODUCT((Rota!$AP$6:$AP$30&gt;=0)*(Rota!$AP$6:$AP$30&lt;=$A25)*(Rota!$AQ$6:$AQ$30&gt;$A25))</f>
        <v/>
      </c>
      <c r="I25" s="27">
        <f>SUMPRODUCT((Rota!$AW$6:$AW$30&gt;=0)*(Rota!$AW$6:$AW$30&lt;=$A25)*(Rota!$AX$6:$AX$30&gt;$A25))</f>
        <v/>
      </c>
    </row>
    <row r="26">
      <c r="A26">
        <f>(HOUR($C$3)*60+MINUTE($C$3))+600</f>
        <v/>
      </c>
      <c r="B26" s="16">
        <f>TIME(INT(MOD(A26,1440)/60),MOD(A26,60),0)</f>
        <v/>
      </c>
      <c r="C26" s="27">
        <f>SUMPRODUCT((Rota!$G$6:$G$30&gt;=0)*(Rota!$G$6:$G$30&lt;=$A26)*(Rota!$H$6:$H$30&gt;$A26))</f>
        <v/>
      </c>
      <c r="D26" s="27">
        <f>SUMPRODUCT((Rota!$N$6:$N$30&gt;=0)*(Rota!$N$6:$N$30&lt;=$A26)*(Rota!$O$6:$O$30&gt;$A26))</f>
        <v/>
      </c>
      <c r="E26" s="27">
        <f>SUMPRODUCT((Rota!$U$6:$U$30&gt;=0)*(Rota!$U$6:$U$30&lt;=$A26)*(Rota!$V$6:$V$30&gt;$A26))</f>
        <v/>
      </c>
      <c r="F26" s="27">
        <f>SUMPRODUCT((Rota!$AB$6:$AB$30&gt;=0)*(Rota!$AB$6:$AB$30&lt;=$A26)*(Rota!$AC$6:$AC$30&gt;$A26))</f>
        <v/>
      </c>
      <c r="G26" s="27">
        <f>SUMPRODUCT((Rota!$AI$6:$AI$30&gt;=0)*(Rota!$AI$6:$AI$30&lt;=$A26)*(Rota!$AJ$6:$AJ$30&gt;$A26))</f>
        <v/>
      </c>
      <c r="H26" s="27">
        <f>SUMPRODUCT((Rota!$AP$6:$AP$30&gt;=0)*(Rota!$AP$6:$AP$30&lt;=$A26)*(Rota!$AQ$6:$AQ$30&gt;$A26))</f>
        <v/>
      </c>
      <c r="I26" s="27">
        <f>SUMPRODUCT((Rota!$AW$6:$AW$30&gt;=0)*(Rota!$AW$6:$AW$30&lt;=$A26)*(Rota!$AX$6:$AX$30&gt;$A26))</f>
        <v/>
      </c>
    </row>
    <row r="27">
      <c r="A27">
        <f>(HOUR($C$3)*60+MINUTE($C$3))+630</f>
        <v/>
      </c>
      <c r="B27" s="16">
        <f>TIME(INT(MOD(A27,1440)/60),MOD(A27,60),0)</f>
        <v/>
      </c>
      <c r="C27" s="27">
        <f>SUMPRODUCT((Rota!$G$6:$G$30&gt;=0)*(Rota!$G$6:$G$30&lt;=$A27)*(Rota!$H$6:$H$30&gt;$A27))</f>
        <v/>
      </c>
      <c r="D27" s="27">
        <f>SUMPRODUCT((Rota!$N$6:$N$30&gt;=0)*(Rota!$N$6:$N$30&lt;=$A27)*(Rota!$O$6:$O$30&gt;$A27))</f>
        <v/>
      </c>
      <c r="E27" s="27">
        <f>SUMPRODUCT((Rota!$U$6:$U$30&gt;=0)*(Rota!$U$6:$U$30&lt;=$A27)*(Rota!$V$6:$V$30&gt;$A27))</f>
        <v/>
      </c>
      <c r="F27" s="27">
        <f>SUMPRODUCT((Rota!$AB$6:$AB$30&gt;=0)*(Rota!$AB$6:$AB$30&lt;=$A27)*(Rota!$AC$6:$AC$30&gt;$A27))</f>
        <v/>
      </c>
      <c r="G27" s="27">
        <f>SUMPRODUCT((Rota!$AI$6:$AI$30&gt;=0)*(Rota!$AI$6:$AI$30&lt;=$A27)*(Rota!$AJ$6:$AJ$30&gt;$A27))</f>
        <v/>
      </c>
      <c r="H27" s="27">
        <f>SUMPRODUCT((Rota!$AP$6:$AP$30&gt;=0)*(Rota!$AP$6:$AP$30&lt;=$A27)*(Rota!$AQ$6:$AQ$30&gt;$A27))</f>
        <v/>
      </c>
      <c r="I27" s="27">
        <f>SUMPRODUCT((Rota!$AW$6:$AW$30&gt;=0)*(Rota!$AW$6:$AW$30&lt;=$A27)*(Rota!$AX$6:$AX$30&gt;$A27))</f>
        <v/>
      </c>
    </row>
    <row r="28">
      <c r="A28">
        <f>(HOUR($C$3)*60+MINUTE($C$3))+660</f>
        <v/>
      </c>
      <c r="B28" s="16">
        <f>TIME(INT(MOD(A28,1440)/60),MOD(A28,60),0)</f>
        <v/>
      </c>
      <c r="C28" s="27">
        <f>SUMPRODUCT((Rota!$G$6:$G$30&gt;=0)*(Rota!$G$6:$G$30&lt;=$A28)*(Rota!$H$6:$H$30&gt;$A28))</f>
        <v/>
      </c>
      <c r="D28" s="27">
        <f>SUMPRODUCT((Rota!$N$6:$N$30&gt;=0)*(Rota!$N$6:$N$30&lt;=$A28)*(Rota!$O$6:$O$30&gt;$A28))</f>
        <v/>
      </c>
      <c r="E28" s="27">
        <f>SUMPRODUCT((Rota!$U$6:$U$30&gt;=0)*(Rota!$U$6:$U$30&lt;=$A28)*(Rota!$V$6:$V$30&gt;$A28))</f>
        <v/>
      </c>
      <c r="F28" s="27">
        <f>SUMPRODUCT((Rota!$AB$6:$AB$30&gt;=0)*(Rota!$AB$6:$AB$30&lt;=$A28)*(Rota!$AC$6:$AC$30&gt;$A28))</f>
        <v/>
      </c>
      <c r="G28" s="27">
        <f>SUMPRODUCT((Rota!$AI$6:$AI$30&gt;=0)*(Rota!$AI$6:$AI$30&lt;=$A28)*(Rota!$AJ$6:$AJ$30&gt;$A28))</f>
        <v/>
      </c>
      <c r="H28" s="27">
        <f>SUMPRODUCT((Rota!$AP$6:$AP$30&gt;=0)*(Rota!$AP$6:$AP$30&lt;=$A28)*(Rota!$AQ$6:$AQ$30&gt;$A28))</f>
        <v/>
      </c>
      <c r="I28" s="27">
        <f>SUMPRODUCT((Rota!$AW$6:$AW$30&gt;=0)*(Rota!$AW$6:$AW$30&lt;=$A28)*(Rota!$AX$6:$AX$30&gt;$A28))</f>
        <v/>
      </c>
    </row>
    <row r="29">
      <c r="A29">
        <f>(HOUR($C$3)*60+MINUTE($C$3))+690</f>
        <v/>
      </c>
      <c r="B29" s="16">
        <f>TIME(INT(MOD(A29,1440)/60),MOD(A29,60),0)</f>
        <v/>
      </c>
      <c r="C29" s="27">
        <f>SUMPRODUCT((Rota!$G$6:$G$30&gt;=0)*(Rota!$G$6:$G$30&lt;=$A29)*(Rota!$H$6:$H$30&gt;$A29))</f>
        <v/>
      </c>
      <c r="D29" s="27">
        <f>SUMPRODUCT((Rota!$N$6:$N$30&gt;=0)*(Rota!$N$6:$N$30&lt;=$A29)*(Rota!$O$6:$O$30&gt;$A29))</f>
        <v/>
      </c>
      <c r="E29" s="27">
        <f>SUMPRODUCT((Rota!$U$6:$U$30&gt;=0)*(Rota!$U$6:$U$30&lt;=$A29)*(Rota!$V$6:$V$30&gt;$A29))</f>
        <v/>
      </c>
      <c r="F29" s="27">
        <f>SUMPRODUCT((Rota!$AB$6:$AB$30&gt;=0)*(Rota!$AB$6:$AB$30&lt;=$A29)*(Rota!$AC$6:$AC$30&gt;$A29))</f>
        <v/>
      </c>
      <c r="G29" s="27">
        <f>SUMPRODUCT((Rota!$AI$6:$AI$30&gt;=0)*(Rota!$AI$6:$AI$30&lt;=$A29)*(Rota!$AJ$6:$AJ$30&gt;$A29))</f>
        <v/>
      </c>
      <c r="H29" s="27">
        <f>SUMPRODUCT((Rota!$AP$6:$AP$30&gt;=0)*(Rota!$AP$6:$AP$30&lt;=$A29)*(Rota!$AQ$6:$AQ$30&gt;$A29))</f>
        <v/>
      </c>
      <c r="I29" s="27">
        <f>SUMPRODUCT((Rota!$AW$6:$AW$30&gt;=0)*(Rota!$AW$6:$AW$30&lt;=$A29)*(Rota!$AX$6:$AX$30&gt;$A29))</f>
        <v/>
      </c>
    </row>
    <row r="30">
      <c r="A30">
        <f>(HOUR($C$3)*60+MINUTE($C$3))+720</f>
        <v/>
      </c>
      <c r="B30" s="16">
        <f>TIME(INT(MOD(A30,1440)/60),MOD(A30,60),0)</f>
        <v/>
      </c>
      <c r="C30" s="27">
        <f>SUMPRODUCT((Rota!$G$6:$G$30&gt;=0)*(Rota!$G$6:$G$30&lt;=$A30)*(Rota!$H$6:$H$30&gt;$A30))</f>
        <v/>
      </c>
      <c r="D30" s="27">
        <f>SUMPRODUCT((Rota!$N$6:$N$30&gt;=0)*(Rota!$N$6:$N$30&lt;=$A30)*(Rota!$O$6:$O$30&gt;$A30))</f>
        <v/>
      </c>
      <c r="E30" s="27">
        <f>SUMPRODUCT((Rota!$U$6:$U$30&gt;=0)*(Rota!$U$6:$U$30&lt;=$A30)*(Rota!$V$6:$V$30&gt;$A30))</f>
        <v/>
      </c>
      <c r="F30" s="27">
        <f>SUMPRODUCT((Rota!$AB$6:$AB$30&gt;=0)*(Rota!$AB$6:$AB$30&lt;=$A30)*(Rota!$AC$6:$AC$30&gt;$A30))</f>
        <v/>
      </c>
      <c r="G30" s="27">
        <f>SUMPRODUCT((Rota!$AI$6:$AI$30&gt;=0)*(Rota!$AI$6:$AI$30&lt;=$A30)*(Rota!$AJ$6:$AJ$30&gt;$A30))</f>
        <v/>
      </c>
      <c r="H30" s="27">
        <f>SUMPRODUCT((Rota!$AP$6:$AP$30&gt;=0)*(Rota!$AP$6:$AP$30&lt;=$A30)*(Rota!$AQ$6:$AQ$30&gt;$A30))</f>
        <v/>
      </c>
      <c r="I30" s="27">
        <f>SUMPRODUCT((Rota!$AW$6:$AW$30&gt;=0)*(Rota!$AW$6:$AW$30&lt;=$A30)*(Rota!$AX$6:$AX$30&gt;$A30))</f>
        <v/>
      </c>
    </row>
    <row r="31">
      <c r="A31">
        <f>(HOUR($C$3)*60+MINUTE($C$3))+750</f>
        <v/>
      </c>
      <c r="B31" s="16">
        <f>TIME(INT(MOD(A31,1440)/60),MOD(A31,60),0)</f>
        <v/>
      </c>
      <c r="C31" s="27">
        <f>SUMPRODUCT((Rota!$G$6:$G$30&gt;=0)*(Rota!$G$6:$G$30&lt;=$A31)*(Rota!$H$6:$H$30&gt;$A31))</f>
        <v/>
      </c>
      <c r="D31" s="27">
        <f>SUMPRODUCT((Rota!$N$6:$N$30&gt;=0)*(Rota!$N$6:$N$30&lt;=$A31)*(Rota!$O$6:$O$30&gt;$A31))</f>
        <v/>
      </c>
      <c r="E31" s="27">
        <f>SUMPRODUCT((Rota!$U$6:$U$30&gt;=0)*(Rota!$U$6:$U$30&lt;=$A31)*(Rota!$V$6:$V$30&gt;$A31))</f>
        <v/>
      </c>
      <c r="F31" s="27">
        <f>SUMPRODUCT((Rota!$AB$6:$AB$30&gt;=0)*(Rota!$AB$6:$AB$30&lt;=$A31)*(Rota!$AC$6:$AC$30&gt;$A31))</f>
        <v/>
      </c>
      <c r="G31" s="27">
        <f>SUMPRODUCT((Rota!$AI$6:$AI$30&gt;=0)*(Rota!$AI$6:$AI$30&lt;=$A31)*(Rota!$AJ$6:$AJ$30&gt;$A31))</f>
        <v/>
      </c>
      <c r="H31" s="27">
        <f>SUMPRODUCT((Rota!$AP$6:$AP$30&gt;=0)*(Rota!$AP$6:$AP$30&lt;=$A31)*(Rota!$AQ$6:$AQ$30&gt;$A31))</f>
        <v/>
      </c>
      <c r="I31" s="27">
        <f>SUMPRODUCT((Rota!$AW$6:$AW$30&gt;=0)*(Rota!$AW$6:$AW$30&lt;=$A31)*(Rota!$AX$6:$AX$30&gt;$A31))</f>
        <v/>
      </c>
    </row>
    <row r="32">
      <c r="A32">
        <f>(HOUR($C$3)*60+MINUTE($C$3))+780</f>
        <v/>
      </c>
      <c r="B32" s="16">
        <f>TIME(INT(MOD(A32,1440)/60),MOD(A32,60),0)</f>
        <v/>
      </c>
      <c r="C32" s="27">
        <f>SUMPRODUCT((Rota!$G$6:$G$30&gt;=0)*(Rota!$G$6:$G$30&lt;=$A32)*(Rota!$H$6:$H$30&gt;$A32))</f>
        <v/>
      </c>
      <c r="D32" s="27">
        <f>SUMPRODUCT((Rota!$N$6:$N$30&gt;=0)*(Rota!$N$6:$N$30&lt;=$A32)*(Rota!$O$6:$O$30&gt;$A32))</f>
        <v/>
      </c>
      <c r="E32" s="27">
        <f>SUMPRODUCT((Rota!$U$6:$U$30&gt;=0)*(Rota!$U$6:$U$30&lt;=$A32)*(Rota!$V$6:$V$30&gt;$A32))</f>
        <v/>
      </c>
      <c r="F32" s="27">
        <f>SUMPRODUCT((Rota!$AB$6:$AB$30&gt;=0)*(Rota!$AB$6:$AB$30&lt;=$A32)*(Rota!$AC$6:$AC$30&gt;$A32))</f>
        <v/>
      </c>
      <c r="G32" s="27">
        <f>SUMPRODUCT((Rota!$AI$6:$AI$30&gt;=0)*(Rota!$AI$6:$AI$30&lt;=$A32)*(Rota!$AJ$6:$AJ$30&gt;$A32))</f>
        <v/>
      </c>
      <c r="H32" s="27">
        <f>SUMPRODUCT((Rota!$AP$6:$AP$30&gt;=0)*(Rota!$AP$6:$AP$30&lt;=$A32)*(Rota!$AQ$6:$AQ$30&gt;$A32))</f>
        <v/>
      </c>
      <c r="I32" s="27">
        <f>SUMPRODUCT((Rota!$AW$6:$AW$30&gt;=0)*(Rota!$AW$6:$AW$30&lt;=$A32)*(Rota!$AX$6:$AX$30&gt;$A32))</f>
        <v/>
      </c>
    </row>
    <row r="33">
      <c r="A33">
        <f>(HOUR($C$3)*60+MINUTE($C$3))+810</f>
        <v/>
      </c>
      <c r="B33" s="16">
        <f>TIME(INT(MOD(A33,1440)/60),MOD(A33,60),0)</f>
        <v/>
      </c>
      <c r="C33" s="27">
        <f>SUMPRODUCT((Rota!$G$6:$G$30&gt;=0)*(Rota!$G$6:$G$30&lt;=$A33)*(Rota!$H$6:$H$30&gt;$A33))</f>
        <v/>
      </c>
      <c r="D33" s="27">
        <f>SUMPRODUCT((Rota!$N$6:$N$30&gt;=0)*(Rota!$N$6:$N$30&lt;=$A33)*(Rota!$O$6:$O$30&gt;$A33))</f>
        <v/>
      </c>
      <c r="E33" s="27">
        <f>SUMPRODUCT((Rota!$U$6:$U$30&gt;=0)*(Rota!$U$6:$U$30&lt;=$A33)*(Rota!$V$6:$V$30&gt;$A33))</f>
        <v/>
      </c>
      <c r="F33" s="27">
        <f>SUMPRODUCT((Rota!$AB$6:$AB$30&gt;=0)*(Rota!$AB$6:$AB$30&lt;=$A33)*(Rota!$AC$6:$AC$30&gt;$A33))</f>
        <v/>
      </c>
      <c r="G33" s="27">
        <f>SUMPRODUCT((Rota!$AI$6:$AI$30&gt;=0)*(Rota!$AI$6:$AI$30&lt;=$A33)*(Rota!$AJ$6:$AJ$30&gt;$A33))</f>
        <v/>
      </c>
      <c r="H33" s="27">
        <f>SUMPRODUCT((Rota!$AP$6:$AP$30&gt;=0)*(Rota!$AP$6:$AP$30&lt;=$A33)*(Rota!$AQ$6:$AQ$30&gt;$A33))</f>
        <v/>
      </c>
      <c r="I33" s="27">
        <f>SUMPRODUCT((Rota!$AW$6:$AW$30&gt;=0)*(Rota!$AW$6:$AW$30&lt;=$A33)*(Rota!$AX$6:$AX$30&gt;$A33))</f>
        <v/>
      </c>
    </row>
    <row r="34">
      <c r="A34">
        <f>(HOUR($C$3)*60+MINUTE($C$3))+840</f>
        <v/>
      </c>
      <c r="B34" s="16">
        <f>TIME(INT(MOD(A34,1440)/60),MOD(A34,60),0)</f>
        <v/>
      </c>
      <c r="C34" s="27">
        <f>SUMPRODUCT((Rota!$G$6:$G$30&gt;=0)*(Rota!$G$6:$G$30&lt;=$A34)*(Rota!$H$6:$H$30&gt;$A34))</f>
        <v/>
      </c>
      <c r="D34" s="27">
        <f>SUMPRODUCT((Rota!$N$6:$N$30&gt;=0)*(Rota!$N$6:$N$30&lt;=$A34)*(Rota!$O$6:$O$30&gt;$A34))</f>
        <v/>
      </c>
      <c r="E34" s="27">
        <f>SUMPRODUCT((Rota!$U$6:$U$30&gt;=0)*(Rota!$U$6:$U$30&lt;=$A34)*(Rota!$V$6:$V$30&gt;$A34))</f>
        <v/>
      </c>
      <c r="F34" s="27">
        <f>SUMPRODUCT((Rota!$AB$6:$AB$30&gt;=0)*(Rota!$AB$6:$AB$30&lt;=$A34)*(Rota!$AC$6:$AC$30&gt;$A34))</f>
        <v/>
      </c>
      <c r="G34" s="27">
        <f>SUMPRODUCT((Rota!$AI$6:$AI$30&gt;=0)*(Rota!$AI$6:$AI$30&lt;=$A34)*(Rota!$AJ$6:$AJ$30&gt;$A34))</f>
        <v/>
      </c>
      <c r="H34" s="27">
        <f>SUMPRODUCT((Rota!$AP$6:$AP$30&gt;=0)*(Rota!$AP$6:$AP$30&lt;=$A34)*(Rota!$AQ$6:$AQ$30&gt;$A34))</f>
        <v/>
      </c>
      <c r="I34" s="27">
        <f>SUMPRODUCT((Rota!$AW$6:$AW$30&gt;=0)*(Rota!$AW$6:$AW$30&lt;=$A34)*(Rota!$AX$6:$AX$30&gt;$A34))</f>
        <v/>
      </c>
    </row>
    <row r="35">
      <c r="A35">
        <f>(HOUR($C$3)*60+MINUTE($C$3))+870</f>
        <v/>
      </c>
      <c r="B35" s="16">
        <f>TIME(INT(MOD(A35,1440)/60),MOD(A35,60),0)</f>
        <v/>
      </c>
      <c r="C35" s="27">
        <f>SUMPRODUCT((Rota!$G$6:$G$30&gt;=0)*(Rota!$G$6:$G$30&lt;=$A35)*(Rota!$H$6:$H$30&gt;$A35))</f>
        <v/>
      </c>
      <c r="D35" s="27">
        <f>SUMPRODUCT((Rota!$N$6:$N$30&gt;=0)*(Rota!$N$6:$N$30&lt;=$A35)*(Rota!$O$6:$O$30&gt;$A35))</f>
        <v/>
      </c>
      <c r="E35" s="27">
        <f>SUMPRODUCT((Rota!$U$6:$U$30&gt;=0)*(Rota!$U$6:$U$30&lt;=$A35)*(Rota!$V$6:$V$30&gt;$A35))</f>
        <v/>
      </c>
      <c r="F35" s="27">
        <f>SUMPRODUCT((Rota!$AB$6:$AB$30&gt;=0)*(Rota!$AB$6:$AB$30&lt;=$A35)*(Rota!$AC$6:$AC$30&gt;$A35))</f>
        <v/>
      </c>
      <c r="G35" s="27">
        <f>SUMPRODUCT((Rota!$AI$6:$AI$30&gt;=0)*(Rota!$AI$6:$AI$30&lt;=$A35)*(Rota!$AJ$6:$AJ$30&gt;$A35))</f>
        <v/>
      </c>
      <c r="H35" s="27">
        <f>SUMPRODUCT((Rota!$AP$6:$AP$30&gt;=0)*(Rota!$AP$6:$AP$30&lt;=$A35)*(Rota!$AQ$6:$AQ$30&gt;$A35))</f>
        <v/>
      </c>
      <c r="I35" s="27">
        <f>SUMPRODUCT((Rota!$AW$6:$AW$30&gt;=0)*(Rota!$AW$6:$AW$30&lt;=$A35)*(Rota!$AX$6:$AX$30&gt;$A35))</f>
        <v/>
      </c>
    </row>
    <row r="36">
      <c r="A36">
        <f>(HOUR($C$3)*60+MINUTE($C$3))+900</f>
        <v/>
      </c>
      <c r="B36" s="16">
        <f>TIME(INT(MOD(A36,1440)/60),MOD(A36,60),0)</f>
        <v/>
      </c>
      <c r="C36" s="27">
        <f>SUMPRODUCT((Rota!$G$6:$G$30&gt;=0)*(Rota!$G$6:$G$30&lt;=$A36)*(Rota!$H$6:$H$30&gt;$A36))</f>
        <v/>
      </c>
      <c r="D36" s="27">
        <f>SUMPRODUCT((Rota!$N$6:$N$30&gt;=0)*(Rota!$N$6:$N$30&lt;=$A36)*(Rota!$O$6:$O$30&gt;$A36))</f>
        <v/>
      </c>
      <c r="E36" s="27">
        <f>SUMPRODUCT((Rota!$U$6:$U$30&gt;=0)*(Rota!$U$6:$U$30&lt;=$A36)*(Rota!$V$6:$V$30&gt;$A36))</f>
        <v/>
      </c>
      <c r="F36" s="27">
        <f>SUMPRODUCT((Rota!$AB$6:$AB$30&gt;=0)*(Rota!$AB$6:$AB$30&lt;=$A36)*(Rota!$AC$6:$AC$30&gt;$A36))</f>
        <v/>
      </c>
      <c r="G36" s="27">
        <f>SUMPRODUCT((Rota!$AI$6:$AI$30&gt;=0)*(Rota!$AI$6:$AI$30&lt;=$A36)*(Rota!$AJ$6:$AJ$30&gt;$A36))</f>
        <v/>
      </c>
      <c r="H36" s="27">
        <f>SUMPRODUCT((Rota!$AP$6:$AP$30&gt;=0)*(Rota!$AP$6:$AP$30&lt;=$A36)*(Rota!$AQ$6:$AQ$30&gt;$A36))</f>
        <v/>
      </c>
      <c r="I36" s="27">
        <f>SUMPRODUCT((Rota!$AW$6:$AW$30&gt;=0)*(Rota!$AW$6:$AW$30&lt;=$A36)*(Rota!$AX$6:$AX$30&gt;$A36))</f>
        <v/>
      </c>
    </row>
    <row r="37">
      <c r="A37">
        <f>(HOUR($C$3)*60+MINUTE($C$3))+930</f>
        <v/>
      </c>
      <c r="B37" s="16">
        <f>TIME(INT(MOD(A37,1440)/60),MOD(A37,60),0)</f>
        <v/>
      </c>
      <c r="C37" s="27">
        <f>SUMPRODUCT((Rota!$G$6:$G$30&gt;=0)*(Rota!$G$6:$G$30&lt;=$A37)*(Rota!$H$6:$H$30&gt;$A37))</f>
        <v/>
      </c>
      <c r="D37" s="27">
        <f>SUMPRODUCT((Rota!$N$6:$N$30&gt;=0)*(Rota!$N$6:$N$30&lt;=$A37)*(Rota!$O$6:$O$30&gt;$A37))</f>
        <v/>
      </c>
      <c r="E37" s="27">
        <f>SUMPRODUCT((Rota!$U$6:$U$30&gt;=0)*(Rota!$U$6:$U$30&lt;=$A37)*(Rota!$V$6:$V$30&gt;$A37))</f>
        <v/>
      </c>
      <c r="F37" s="27">
        <f>SUMPRODUCT((Rota!$AB$6:$AB$30&gt;=0)*(Rota!$AB$6:$AB$30&lt;=$A37)*(Rota!$AC$6:$AC$30&gt;$A37))</f>
        <v/>
      </c>
      <c r="G37" s="27">
        <f>SUMPRODUCT((Rota!$AI$6:$AI$30&gt;=0)*(Rota!$AI$6:$AI$30&lt;=$A37)*(Rota!$AJ$6:$AJ$30&gt;$A37))</f>
        <v/>
      </c>
      <c r="H37" s="27">
        <f>SUMPRODUCT((Rota!$AP$6:$AP$30&gt;=0)*(Rota!$AP$6:$AP$30&lt;=$A37)*(Rota!$AQ$6:$AQ$30&gt;$A37))</f>
        <v/>
      </c>
      <c r="I37" s="27">
        <f>SUMPRODUCT((Rota!$AW$6:$AW$30&gt;=0)*(Rota!$AW$6:$AW$30&lt;=$A37)*(Rota!$AX$6:$AX$30&gt;$A37))</f>
        <v/>
      </c>
    </row>
    <row r="38">
      <c r="A38">
        <f>(HOUR($C$3)*60+MINUTE($C$3))+960</f>
        <v/>
      </c>
      <c r="B38" s="16">
        <f>TIME(INT(MOD(A38,1440)/60),MOD(A38,60),0)</f>
        <v/>
      </c>
      <c r="C38" s="27">
        <f>SUMPRODUCT((Rota!$G$6:$G$30&gt;=0)*(Rota!$G$6:$G$30&lt;=$A38)*(Rota!$H$6:$H$30&gt;$A38))</f>
        <v/>
      </c>
      <c r="D38" s="27">
        <f>SUMPRODUCT((Rota!$N$6:$N$30&gt;=0)*(Rota!$N$6:$N$30&lt;=$A38)*(Rota!$O$6:$O$30&gt;$A38))</f>
        <v/>
      </c>
      <c r="E38" s="27">
        <f>SUMPRODUCT((Rota!$U$6:$U$30&gt;=0)*(Rota!$U$6:$U$30&lt;=$A38)*(Rota!$V$6:$V$30&gt;$A38))</f>
        <v/>
      </c>
      <c r="F38" s="27">
        <f>SUMPRODUCT((Rota!$AB$6:$AB$30&gt;=0)*(Rota!$AB$6:$AB$30&lt;=$A38)*(Rota!$AC$6:$AC$30&gt;$A38))</f>
        <v/>
      </c>
      <c r="G38" s="27">
        <f>SUMPRODUCT((Rota!$AI$6:$AI$30&gt;=0)*(Rota!$AI$6:$AI$30&lt;=$A38)*(Rota!$AJ$6:$AJ$30&gt;$A38))</f>
        <v/>
      </c>
      <c r="H38" s="27">
        <f>SUMPRODUCT((Rota!$AP$6:$AP$30&gt;=0)*(Rota!$AP$6:$AP$30&lt;=$A38)*(Rota!$AQ$6:$AQ$30&gt;$A38))</f>
        <v/>
      </c>
      <c r="I38" s="27">
        <f>SUMPRODUCT((Rota!$AW$6:$AW$30&gt;=0)*(Rota!$AW$6:$AW$30&lt;=$A38)*(Rota!$AX$6:$AX$30&gt;$A38))</f>
        <v/>
      </c>
    </row>
    <row r="39">
      <c r="A39">
        <f>(HOUR($C$3)*60+MINUTE($C$3))+990</f>
        <v/>
      </c>
      <c r="B39" s="16">
        <f>TIME(INT(MOD(A39,1440)/60),MOD(A39,60),0)</f>
        <v/>
      </c>
      <c r="C39" s="27">
        <f>SUMPRODUCT((Rota!$G$6:$G$30&gt;=0)*(Rota!$G$6:$G$30&lt;=$A39)*(Rota!$H$6:$H$30&gt;$A39))</f>
        <v/>
      </c>
      <c r="D39" s="27">
        <f>SUMPRODUCT((Rota!$N$6:$N$30&gt;=0)*(Rota!$N$6:$N$30&lt;=$A39)*(Rota!$O$6:$O$30&gt;$A39))</f>
        <v/>
      </c>
      <c r="E39" s="27">
        <f>SUMPRODUCT((Rota!$U$6:$U$30&gt;=0)*(Rota!$U$6:$U$30&lt;=$A39)*(Rota!$V$6:$V$30&gt;$A39))</f>
        <v/>
      </c>
      <c r="F39" s="27">
        <f>SUMPRODUCT((Rota!$AB$6:$AB$30&gt;=0)*(Rota!$AB$6:$AB$30&lt;=$A39)*(Rota!$AC$6:$AC$30&gt;$A39))</f>
        <v/>
      </c>
      <c r="G39" s="27">
        <f>SUMPRODUCT((Rota!$AI$6:$AI$30&gt;=0)*(Rota!$AI$6:$AI$30&lt;=$A39)*(Rota!$AJ$6:$AJ$30&gt;$A39))</f>
        <v/>
      </c>
      <c r="H39" s="27">
        <f>SUMPRODUCT((Rota!$AP$6:$AP$30&gt;=0)*(Rota!$AP$6:$AP$30&lt;=$A39)*(Rota!$AQ$6:$AQ$30&gt;$A39))</f>
        <v/>
      </c>
      <c r="I39" s="27">
        <f>SUMPRODUCT((Rota!$AW$6:$AW$30&gt;=0)*(Rota!$AW$6:$AW$30&lt;=$A39)*(Rota!$AX$6:$AX$30&gt;$A39))</f>
        <v/>
      </c>
    </row>
    <row r="40">
      <c r="A40">
        <f>(HOUR($C$3)*60+MINUTE($C$3))+1020</f>
        <v/>
      </c>
      <c r="B40" s="16">
        <f>TIME(INT(MOD(A40,1440)/60),MOD(A40,60),0)</f>
        <v/>
      </c>
      <c r="C40" s="27">
        <f>SUMPRODUCT((Rota!$G$6:$G$30&gt;=0)*(Rota!$G$6:$G$30&lt;=$A40)*(Rota!$H$6:$H$30&gt;$A40))</f>
        <v/>
      </c>
      <c r="D40" s="27">
        <f>SUMPRODUCT((Rota!$N$6:$N$30&gt;=0)*(Rota!$N$6:$N$30&lt;=$A40)*(Rota!$O$6:$O$30&gt;$A40))</f>
        <v/>
      </c>
      <c r="E40" s="27">
        <f>SUMPRODUCT((Rota!$U$6:$U$30&gt;=0)*(Rota!$U$6:$U$30&lt;=$A40)*(Rota!$V$6:$V$30&gt;$A40))</f>
        <v/>
      </c>
      <c r="F40" s="27">
        <f>SUMPRODUCT((Rota!$AB$6:$AB$30&gt;=0)*(Rota!$AB$6:$AB$30&lt;=$A40)*(Rota!$AC$6:$AC$30&gt;$A40))</f>
        <v/>
      </c>
      <c r="G40" s="27">
        <f>SUMPRODUCT((Rota!$AI$6:$AI$30&gt;=0)*(Rota!$AI$6:$AI$30&lt;=$A40)*(Rota!$AJ$6:$AJ$30&gt;$A40))</f>
        <v/>
      </c>
      <c r="H40" s="27">
        <f>SUMPRODUCT((Rota!$AP$6:$AP$30&gt;=0)*(Rota!$AP$6:$AP$30&lt;=$A40)*(Rota!$AQ$6:$AQ$30&gt;$A40))</f>
        <v/>
      </c>
      <c r="I40" s="27">
        <f>SUMPRODUCT((Rota!$AW$6:$AW$30&gt;=0)*(Rota!$AW$6:$AW$30&lt;=$A40)*(Rota!$AX$6:$AX$30&gt;$A40))</f>
        <v/>
      </c>
    </row>
    <row r="41">
      <c r="A41">
        <f>(HOUR($C$3)*60+MINUTE($C$3))+1050</f>
        <v/>
      </c>
      <c r="B41" s="16">
        <f>TIME(INT(MOD(A41,1440)/60),MOD(A41,60),0)</f>
        <v/>
      </c>
      <c r="C41" s="27">
        <f>SUMPRODUCT((Rota!$G$6:$G$30&gt;=0)*(Rota!$G$6:$G$30&lt;=$A41)*(Rota!$H$6:$H$30&gt;$A41))</f>
        <v/>
      </c>
      <c r="D41" s="27">
        <f>SUMPRODUCT((Rota!$N$6:$N$30&gt;=0)*(Rota!$N$6:$N$30&lt;=$A41)*(Rota!$O$6:$O$30&gt;$A41))</f>
        <v/>
      </c>
      <c r="E41" s="27">
        <f>SUMPRODUCT((Rota!$U$6:$U$30&gt;=0)*(Rota!$U$6:$U$30&lt;=$A41)*(Rota!$V$6:$V$30&gt;$A41))</f>
        <v/>
      </c>
      <c r="F41" s="27">
        <f>SUMPRODUCT((Rota!$AB$6:$AB$30&gt;=0)*(Rota!$AB$6:$AB$30&lt;=$A41)*(Rota!$AC$6:$AC$30&gt;$A41))</f>
        <v/>
      </c>
      <c r="G41" s="27">
        <f>SUMPRODUCT((Rota!$AI$6:$AI$30&gt;=0)*(Rota!$AI$6:$AI$30&lt;=$A41)*(Rota!$AJ$6:$AJ$30&gt;$A41))</f>
        <v/>
      </c>
      <c r="H41" s="27">
        <f>SUMPRODUCT((Rota!$AP$6:$AP$30&gt;=0)*(Rota!$AP$6:$AP$30&lt;=$A41)*(Rota!$AQ$6:$AQ$30&gt;$A41))</f>
        <v/>
      </c>
      <c r="I41" s="27">
        <f>SUMPRODUCT((Rota!$AW$6:$AW$30&gt;=0)*(Rota!$AW$6:$AW$30&lt;=$A41)*(Rota!$AX$6:$AX$30&gt;$A41))</f>
        <v/>
      </c>
    </row>
    <row r="42">
      <c r="A42">
        <f>(HOUR($C$3)*60+MINUTE($C$3))+1080</f>
        <v/>
      </c>
      <c r="B42" s="16">
        <f>TIME(INT(MOD(A42,1440)/60),MOD(A42,60),0)</f>
        <v/>
      </c>
      <c r="C42" s="27">
        <f>SUMPRODUCT((Rota!$G$6:$G$30&gt;=0)*(Rota!$G$6:$G$30&lt;=$A42)*(Rota!$H$6:$H$30&gt;$A42))</f>
        <v/>
      </c>
      <c r="D42" s="27">
        <f>SUMPRODUCT((Rota!$N$6:$N$30&gt;=0)*(Rota!$N$6:$N$30&lt;=$A42)*(Rota!$O$6:$O$30&gt;$A42))</f>
        <v/>
      </c>
      <c r="E42" s="27">
        <f>SUMPRODUCT((Rota!$U$6:$U$30&gt;=0)*(Rota!$U$6:$U$30&lt;=$A42)*(Rota!$V$6:$V$30&gt;$A42))</f>
        <v/>
      </c>
      <c r="F42" s="27">
        <f>SUMPRODUCT((Rota!$AB$6:$AB$30&gt;=0)*(Rota!$AB$6:$AB$30&lt;=$A42)*(Rota!$AC$6:$AC$30&gt;$A42))</f>
        <v/>
      </c>
      <c r="G42" s="27">
        <f>SUMPRODUCT((Rota!$AI$6:$AI$30&gt;=0)*(Rota!$AI$6:$AI$30&lt;=$A42)*(Rota!$AJ$6:$AJ$30&gt;$A42))</f>
        <v/>
      </c>
      <c r="H42" s="27">
        <f>SUMPRODUCT((Rota!$AP$6:$AP$30&gt;=0)*(Rota!$AP$6:$AP$30&lt;=$A42)*(Rota!$AQ$6:$AQ$30&gt;$A42))</f>
        <v/>
      </c>
      <c r="I42" s="27">
        <f>SUMPRODUCT((Rota!$AW$6:$AW$30&gt;=0)*(Rota!$AW$6:$AW$30&lt;=$A42)*(Rota!$AX$6:$AX$30&gt;$A42))</f>
        <v/>
      </c>
    </row>
    <row r="45">
      <c r="B45" s="3" t="inlineStr">
        <is>
          <t>By role on</t>
        </is>
      </c>
      <c r="C45" s="11" t="inlineStr">
        <is>
          <t>Sat</t>
        </is>
      </c>
      <c r="D45" s="8" t="inlineStr">
        <is>
          <t>Pick a day to see cover by role.</t>
        </is>
      </c>
    </row>
    <row r="46" ht="30" customHeight="1">
      <c r="B46" s="13" t="inlineStr">
        <is>
          <t>Time</t>
        </is>
      </c>
      <c r="C46" s="28">
        <f>IF(Settings!A10="","",Settings!A10)</f>
        <v/>
      </c>
      <c r="D46" s="28">
        <f>IF(Settings!A11="","",Settings!A11)</f>
        <v/>
      </c>
      <c r="E46" s="28">
        <f>IF(Settings!A12="","",Settings!A12)</f>
        <v/>
      </c>
      <c r="F46" s="28">
        <f>IF(Settings!A13="","",Settings!A13)</f>
        <v/>
      </c>
      <c r="G46" s="28">
        <f>IF(Settings!A14="","",Settings!A14)</f>
        <v/>
      </c>
      <c r="H46" s="28">
        <f>IF(Settings!A15="","",Settings!A15)</f>
        <v/>
      </c>
      <c r="I46" s="28">
        <f>IF(Settings!A16="","",Settings!A16)</f>
        <v/>
      </c>
      <c r="J46" s="28">
        <f>IF(Settings!A17="","",Settings!A17)</f>
        <v/>
      </c>
    </row>
    <row r="47">
      <c r="A47">
        <f>(HOUR($C$3)*60+MINUTE($C$3))+0</f>
        <v/>
      </c>
      <c r="B47" s="16">
        <f>TIME(INT(MOD(A47,1440)/60),MOD(A47,60),0)</f>
        <v/>
      </c>
      <c r="C47" s="29">
        <f>IF(C$46="","",CHOOSE(MATCH($C$45,{"Mon","Tue","Wed","Thu","Fri","Sat","Sun"},0),SUMPRODUCT((Rota!$B$6:$B$30=C$46)*(Rota!$G$6:$G$30&gt;=0)*(Rota!$G$6:$G$30&lt;=$A47)*(Rota!$H$6:$H$30&gt;$A47)),SUMPRODUCT((Rota!$I$6:$I$30=C$46)*(Rota!$N$6:$N$30&gt;=0)*(Rota!$N$6:$N$30&lt;=$A47)*(Rota!$O$6:$O$30&gt;$A47)),SUMPRODUCT((Rota!$P$6:$P$30=C$46)*(Rota!$U$6:$U$30&gt;=0)*(Rota!$U$6:$U$30&lt;=$A47)*(Rota!$V$6:$V$30&gt;$A47)),SUMPRODUCT((Rota!$W$6:$W$30=C$46)*(Rota!$AB$6:$AB$30&gt;=0)*(Rota!$AB$6:$AB$30&lt;=$A47)*(Rota!$AC$6:$AC$30&gt;$A47)),SUMPRODUCT((Rota!$AD$6:$AD$30=C$46)*(Rota!$AI$6:$AI$30&gt;=0)*(Rota!$AI$6:$AI$30&lt;=$A47)*(Rota!$AJ$6:$AJ$30&gt;$A47)),SUMPRODUCT((Rota!$AK$6:$AK$30=C$46)*(Rota!$AP$6:$AP$30&gt;=0)*(Rota!$AP$6:$AP$30&lt;=$A47)*(Rota!$AQ$6:$AQ$30&gt;$A47)),SUMPRODUCT((Rota!$AR$6:$AR$30=C$46)*(Rota!$AW$6:$AW$30&gt;=0)*(Rota!$AW$6:$AW$30&lt;=$A47)*(Rota!$AX$6:$AX$30&gt;$A47))))</f>
        <v/>
      </c>
      <c r="D47" s="29">
        <f>IF(D$46="","",CHOOSE(MATCH($C$45,{"Mon","Tue","Wed","Thu","Fri","Sat","Sun"},0),SUMPRODUCT((Rota!$B$6:$B$30=D$46)*(Rota!$G$6:$G$30&gt;=0)*(Rota!$G$6:$G$30&lt;=$A47)*(Rota!$H$6:$H$30&gt;$A47)),SUMPRODUCT((Rota!$I$6:$I$30=D$46)*(Rota!$N$6:$N$30&gt;=0)*(Rota!$N$6:$N$30&lt;=$A47)*(Rota!$O$6:$O$30&gt;$A47)),SUMPRODUCT((Rota!$P$6:$P$30=D$46)*(Rota!$U$6:$U$30&gt;=0)*(Rota!$U$6:$U$30&lt;=$A47)*(Rota!$V$6:$V$30&gt;$A47)),SUMPRODUCT((Rota!$W$6:$W$30=D$46)*(Rota!$AB$6:$AB$30&gt;=0)*(Rota!$AB$6:$AB$30&lt;=$A47)*(Rota!$AC$6:$AC$30&gt;$A47)),SUMPRODUCT((Rota!$AD$6:$AD$30=D$46)*(Rota!$AI$6:$AI$30&gt;=0)*(Rota!$AI$6:$AI$30&lt;=$A47)*(Rota!$AJ$6:$AJ$30&gt;$A47)),SUMPRODUCT((Rota!$AK$6:$AK$30=D$46)*(Rota!$AP$6:$AP$30&gt;=0)*(Rota!$AP$6:$AP$30&lt;=$A47)*(Rota!$AQ$6:$AQ$30&gt;$A47)),SUMPRODUCT((Rota!$AR$6:$AR$30=D$46)*(Rota!$AW$6:$AW$30&gt;=0)*(Rota!$AW$6:$AW$30&lt;=$A47)*(Rota!$AX$6:$AX$30&gt;$A47))))</f>
        <v/>
      </c>
      <c r="E47" s="29">
        <f>IF(E$46="","",CHOOSE(MATCH($C$45,{"Mon","Tue","Wed","Thu","Fri","Sat","Sun"},0),SUMPRODUCT((Rota!$B$6:$B$30=E$46)*(Rota!$G$6:$G$30&gt;=0)*(Rota!$G$6:$G$30&lt;=$A47)*(Rota!$H$6:$H$30&gt;$A47)),SUMPRODUCT((Rota!$I$6:$I$30=E$46)*(Rota!$N$6:$N$30&gt;=0)*(Rota!$N$6:$N$30&lt;=$A47)*(Rota!$O$6:$O$30&gt;$A47)),SUMPRODUCT((Rota!$P$6:$P$30=E$46)*(Rota!$U$6:$U$30&gt;=0)*(Rota!$U$6:$U$30&lt;=$A47)*(Rota!$V$6:$V$30&gt;$A47)),SUMPRODUCT((Rota!$W$6:$W$30=E$46)*(Rota!$AB$6:$AB$30&gt;=0)*(Rota!$AB$6:$AB$30&lt;=$A47)*(Rota!$AC$6:$AC$30&gt;$A47)),SUMPRODUCT((Rota!$AD$6:$AD$30=E$46)*(Rota!$AI$6:$AI$30&gt;=0)*(Rota!$AI$6:$AI$30&lt;=$A47)*(Rota!$AJ$6:$AJ$30&gt;$A47)),SUMPRODUCT((Rota!$AK$6:$AK$30=E$46)*(Rota!$AP$6:$AP$30&gt;=0)*(Rota!$AP$6:$AP$30&lt;=$A47)*(Rota!$AQ$6:$AQ$30&gt;$A47)),SUMPRODUCT((Rota!$AR$6:$AR$30=E$46)*(Rota!$AW$6:$AW$30&gt;=0)*(Rota!$AW$6:$AW$30&lt;=$A47)*(Rota!$AX$6:$AX$30&gt;$A47))))</f>
        <v/>
      </c>
      <c r="F47" s="29">
        <f>IF(F$46="","",CHOOSE(MATCH($C$45,{"Mon","Tue","Wed","Thu","Fri","Sat","Sun"},0),SUMPRODUCT((Rota!$B$6:$B$30=F$46)*(Rota!$G$6:$G$30&gt;=0)*(Rota!$G$6:$G$30&lt;=$A47)*(Rota!$H$6:$H$30&gt;$A47)),SUMPRODUCT((Rota!$I$6:$I$30=F$46)*(Rota!$N$6:$N$30&gt;=0)*(Rota!$N$6:$N$30&lt;=$A47)*(Rota!$O$6:$O$30&gt;$A47)),SUMPRODUCT((Rota!$P$6:$P$30=F$46)*(Rota!$U$6:$U$30&gt;=0)*(Rota!$U$6:$U$30&lt;=$A47)*(Rota!$V$6:$V$30&gt;$A47)),SUMPRODUCT((Rota!$W$6:$W$30=F$46)*(Rota!$AB$6:$AB$30&gt;=0)*(Rota!$AB$6:$AB$30&lt;=$A47)*(Rota!$AC$6:$AC$30&gt;$A47)),SUMPRODUCT((Rota!$AD$6:$AD$30=F$46)*(Rota!$AI$6:$AI$30&gt;=0)*(Rota!$AI$6:$AI$30&lt;=$A47)*(Rota!$AJ$6:$AJ$30&gt;$A47)),SUMPRODUCT((Rota!$AK$6:$AK$30=F$46)*(Rota!$AP$6:$AP$30&gt;=0)*(Rota!$AP$6:$AP$30&lt;=$A47)*(Rota!$AQ$6:$AQ$30&gt;$A47)),SUMPRODUCT((Rota!$AR$6:$AR$30=F$46)*(Rota!$AW$6:$AW$30&gt;=0)*(Rota!$AW$6:$AW$30&lt;=$A47)*(Rota!$AX$6:$AX$30&gt;$A47))))</f>
        <v/>
      </c>
      <c r="G47" s="29">
        <f>IF(G$46="","",CHOOSE(MATCH($C$45,{"Mon","Tue","Wed","Thu","Fri","Sat","Sun"},0),SUMPRODUCT((Rota!$B$6:$B$30=G$46)*(Rota!$G$6:$G$30&gt;=0)*(Rota!$G$6:$G$30&lt;=$A47)*(Rota!$H$6:$H$30&gt;$A47)),SUMPRODUCT((Rota!$I$6:$I$30=G$46)*(Rota!$N$6:$N$30&gt;=0)*(Rota!$N$6:$N$30&lt;=$A47)*(Rota!$O$6:$O$30&gt;$A47)),SUMPRODUCT((Rota!$P$6:$P$30=G$46)*(Rota!$U$6:$U$30&gt;=0)*(Rota!$U$6:$U$30&lt;=$A47)*(Rota!$V$6:$V$30&gt;$A47)),SUMPRODUCT((Rota!$W$6:$W$30=G$46)*(Rota!$AB$6:$AB$30&gt;=0)*(Rota!$AB$6:$AB$30&lt;=$A47)*(Rota!$AC$6:$AC$30&gt;$A47)),SUMPRODUCT((Rota!$AD$6:$AD$30=G$46)*(Rota!$AI$6:$AI$30&gt;=0)*(Rota!$AI$6:$AI$30&lt;=$A47)*(Rota!$AJ$6:$AJ$30&gt;$A47)),SUMPRODUCT((Rota!$AK$6:$AK$30=G$46)*(Rota!$AP$6:$AP$30&gt;=0)*(Rota!$AP$6:$AP$30&lt;=$A47)*(Rota!$AQ$6:$AQ$30&gt;$A47)),SUMPRODUCT((Rota!$AR$6:$AR$30=G$46)*(Rota!$AW$6:$AW$30&gt;=0)*(Rota!$AW$6:$AW$30&lt;=$A47)*(Rota!$AX$6:$AX$30&gt;$A47))))</f>
        <v/>
      </c>
      <c r="H47" s="29">
        <f>IF(H$46="","",CHOOSE(MATCH($C$45,{"Mon","Tue","Wed","Thu","Fri","Sat","Sun"},0),SUMPRODUCT((Rota!$B$6:$B$30=H$46)*(Rota!$G$6:$G$30&gt;=0)*(Rota!$G$6:$G$30&lt;=$A47)*(Rota!$H$6:$H$30&gt;$A47)),SUMPRODUCT((Rota!$I$6:$I$30=H$46)*(Rota!$N$6:$N$30&gt;=0)*(Rota!$N$6:$N$30&lt;=$A47)*(Rota!$O$6:$O$30&gt;$A47)),SUMPRODUCT((Rota!$P$6:$P$30=H$46)*(Rota!$U$6:$U$30&gt;=0)*(Rota!$U$6:$U$30&lt;=$A47)*(Rota!$V$6:$V$30&gt;$A47)),SUMPRODUCT((Rota!$W$6:$W$30=H$46)*(Rota!$AB$6:$AB$30&gt;=0)*(Rota!$AB$6:$AB$30&lt;=$A47)*(Rota!$AC$6:$AC$30&gt;$A47)),SUMPRODUCT((Rota!$AD$6:$AD$30=H$46)*(Rota!$AI$6:$AI$30&gt;=0)*(Rota!$AI$6:$AI$30&lt;=$A47)*(Rota!$AJ$6:$AJ$30&gt;$A47)),SUMPRODUCT((Rota!$AK$6:$AK$30=H$46)*(Rota!$AP$6:$AP$30&gt;=0)*(Rota!$AP$6:$AP$30&lt;=$A47)*(Rota!$AQ$6:$AQ$30&gt;$A47)),SUMPRODUCT((Rota!$AR$6:$AR$30=H$46)*(Rota!$AW$6:$AW$30&gt;=0)*(Rota!$AW$6:$AW$30&lt;=$A47)*(Rota!$AX$6:$AX$30&gt;$A47))))</f>
        <v/>
      </c>
      <c r="I47" s="29">
        <f>IF(I$46="","",CHOOSE(MATCH($C$45,{"Mon","Tue","Wed","Thu","Fri","Sat","Sun"},0),SUMPRODUCT((Rota!$B$6:$B$30=I$46)*(Rota!$G$6:$G$30&gt;=0)*(Rota!$G$6:$G$30&lt;=$A47)*(Rota!$H$6:$H$30&gt;$A47)),SUMPRODUCT((Rota!$I$6:$I$30=I$46)*(Rota!$N$6:$N$30&gt;=0)*(Rota!$N$6:$N$30&lt;=$A47)*(Rota!$O$6:$O$30&gt;$A47)),SUMPRODUCT((Rota!$P$6:$P$30=I$46)*(Rota!$U$6:$U$30&gt;=0)*(Rota!$U$6:$U$30&lt;=$A47)*(Rota!$V$6:$V$30&gt;$A47)),SUMPRODUCT((Rota!$W$6:$W$30=I$46)*(Rota!$AB$6:$AB$30&gt;=0)*(Rota!$AB$6:$AB$30&lt;=$A47)*(Rota!$AC$6:$AC$30&gt;$A47)),SUMPRODUCT((Rota!$AD$6:$AD$30=I$46)*(Rota!$AI$6:$AI$30&gt;=0)*(Rota!$AI$6:$AI$30&lt;=$A47)*(Rota!$AJ$6:$AJ$30&gt;$A47)),SUMPRODUCT((Rota!$AK$6:$AK$30=I$46)*(Rota!$AP$6:$AP$30&gt;=0)*(Rota!$AP$6:$AP$30&lt;=$A47)*(Rota!$AQ$6:$AQ$30&gt;$A47)),SUMPRODUCT((Rota!$AR$6:$AR$30=I$46)*(Rota!$AW$6:$AW$30&gt;=0)*(Rota!$AW$6:$AW$30&lt;=$A47)*(Rota!$AX$6:$AX$30&gt;$A47))))</f>
        <v/>
      </c>
      <c r="J47" s="29">
        <f>IF(J$46="","",CHOOSE(MATCH($C$45,{"Mon","Tue","Wed","Thu","Fri","Sat","Sun"},0),SUMPRODUCT((Rota!$B$6:$B$30=J$46)*(Rota!$G$6:$G$30&gt;=0)*(Rota!$G$6:$G$30&lt;=$A47)*(Rota!$H$6:$H$30&gt;$A47)),SUMPRODUCT((Rota!$I$6:$I$30=J$46)*(Rota!$N$6:$N$30&gt;=0)*(Rota!$N$6:$N$30&lt;=$A47)*(Rota!$O$6:$O$30&gt;$A47)),SUMPRODUCT((Rota!$P$6:$P$30=J$46)*(Rota!$U$6:$U$30&gt;=0)*(Rota!$U$6:$U$30&lt;=$A47)*(Rota!$V$6:$V$30&gt;$A47)),SUMPRODUCT((Rota!$W$6:$W$30=J$46)*(Rota!$AB$6:$AB$30&gt;=0)*(Rota!$AB$6:$AB$30&lt;=$A47)*(Rota!$AC$6:$AC$30&gt;$A47)),SUMPRODUCT((Rota!$AD$6:$AD$30=J$46)*(Rota!$AI$6:$AI$30&gt;=0)*(Rota!$AI$6:$AI$30&lt;=$A47)*(Rota!$AJ$6:$AJ$30&gt;$A47)),SUMPRODUCT((Rota!$AK$6:$AK$30=J$46)*(Rota!$AP$6:$AP$30&gt;=0)*(Rota!$AP$6:$AP$30&lt;=$A47)*(Rota!$AQ$6:$AQ$30&gt;$A47)),SUMPRODUCT((Rota!$AR$6:$AR$30=J$46)*(Rota!$AW$6:$AW$30&gt;=0)*(Rota!$AW$6:$AW$30&lt;=$A47)*(Rota!$AX$6:$AX$30&gt;$A47))))</f>
        <v/>
      </c>
    </row>
    <row r="48">
      <c r="A48">
        <f>(HOUR($C$3)*60+MINUTE($C$3))+30</f>
        <v/>
      </c>
      <c r="B48" s="16">
        <f>TIME(INT(MOD(A48,1440)/60),MOD(A48,60),0)</f>
        <v/>
      </c>
      <c r="C48" s="29">
        <f>IF(C$46="","",CHOOSE(MATCH($C$45,{"Mon","Tue","Wed","Thu","Fri","Sat","Sun"},0),SUMPRODUCT((Rota!$B$6:$B$30=C$46)*(Rota!$G$6:$G$30&gt;=0)*(Rota!$G$6:$G$30&lt;=$A48)*(Rota!$H$6:$H$30&gt;$A48)),SUMPRODUCT((Rota!$I$6:$I$30=C$46)*(Rota!$N$6:$N$30&gt;=0)*(Rota!$N$6:$N$30&lt;=$A48)*(Rota!$O$6:$O$30&gt;$A48)),SUMPRODUCT((Rota!$P$6:$P$30=C$46)*(Rota!$U$6:$U$30&gt;=0)*(Rota!$U$6:$U$30&lt;=$A48)*(Rota!$V$6:$V$30&gt;$A48)),SUMPRODUCT((Rota!$W$6:$W$30=C$46)*(Rota!$AB$6:$AB$30&gt;=0)*(Rota!$AB$6:$AB$30&lt;=$A48)*(Rota!$AC$6:$AC$30&gt;$A48)),SUMPRODUCT((Rota!$AD$6:$AD$30=C$46)*(Rota!$AI$6:$AI$30&gt;=0)*(Rota!$AI$6:$AI$30&lt;=$A48)*(Rota!$AJ$6:$AJ$30&gt;$A48)),SUMPRODUCT((Rota!$AK$6:$AK$30=C$46)*(Rota!$AP$6:$AP$30&gt;=0)*(Rota!$AP$6:$AP$30&lt;=$A48)*(Rota!$AQ$6:$AQ$30&gt;$A48)),SUMPRODUCT((Rota!$AR$6:$AR$30=C$46)*(Rota!$AW$6:$AW$30&gt;=0)*(Rota!$AW$6:$AW$30&lt;=$A48)*(Rota!$AX$6:$AX$30&gt;$A48))))</f>
        <v/>
      </c>
      <c r="D48" s="29">
        <f>IF(D$46="","",CHOOSE(MATCH($C$45,{"Mon","Tue","Wed","Thu","Fri","Sat","Sun"},0),SUMPRODUCT((Rota!$B$6:$B$30=D$46)*(Rota!$G$6:$G$30&gt;=0)*(Rota!$G$6:$G$30&lt;=$A48)*(Rota!$H$6:$H$30&gt;$A48)),SUMPRODUCT((Rota!$I$6:$I$30=D$46)*(Rota!$N$6:$N$30&gt;=0)*(Rota!$N$6:$N$30&lt;=$A48)*(Rota!$O$6:$O$30&gt;$A48)),SUMPRODUCT((Rota!$P$6:$P$30=D$46)*(Rota!$U$6:$U$30&gt;=0)*(Rota!$U$6:$U$30&lt;=$A48)*(Rota!$V$6:$V$30&gt;$A48)),SUMPRODUCT((Rota!$W$6:$W$30=D$46)*(Rota!$AB$6:$AB$30&gt;=0)*(Rota!$AB$6:$AB$30&lt;=$A48)*(Rota!$AC$6:$AC$30&gt;$A48)),SUMPRODUCT((Rota!$AD$6:$AD$30=D$46)*(Rota!$AI$6:$AI$30&gt;=0)*(Rota!$AI$6:$AI$30&lt;=$A48)*(Rota!$AJ$6:$AJ$30&gt;$A48)),SUMPRODUCT((Rota!$AK$6:$AK$30=D$46)*(Rota!$AP$6:$AP$30&gt;=0)*(Rota!$AP$6:$AP$30&lt;=$A48)*(Rota!$AQ$6:$AQ$30&gt;$A48)),SUMPRODUCT((Rota!$AR$6:$AR$30=D$46)*(Rota!$AW$6:$AW$30&gt;=0)*(Rota!$AW$6:$AW$30&lt;=$A48)*(Rota!$AX$6:$AX$30&gt;$A48))))</f>
        <v/>
      </c>
      <c r="E48" s="29">
        <f>IF(E$46="","",CHOOSE(MATCH($C$45,{"Mon","Tue","Wed","Thu","Fri","Sat","Sun"},0),SUMPRODUCT((Rota!$B$6:$B$30=E$46)*(Rota!$G$6:$G$30&gt;=0)*(Rota!$G$6:$G$30&lt;=$A48)*(Rota!$H$6:$H$30&gt;$A48)),SUMPRODUCT((Rota!$I$6:$I$30=E$46)*(Rota!$N$6:$N$30&gt;=0)*(Rota!$N$6:$N$30&lt;=$A48)*(Rota!$O$6:$O$30&gt;$A48)),SUMPRODUCT((Rota!$P$6:$P$30=E$46)*(Rota!$U$6:$U$30&gt;=0)*(Rota!$U$6:$U$30&lt;=$A48)*(Rota!$V$6:$V$30&gt;$A48)),SUMPRODUCT((Rota!$W$6:$W$30=E$46)*(Rota!$AB$6:$AB$30&gt;=0)*(Rota!$AB$6:$AB$30&lt;=$A48)*(Rota!$AC$6:$AC$30&gt;$A48)),SUMPRODUCT((Rota!$AD$6:$AD$30=E$46)*(Rota!$AI$6:$AI$30&gt;=0)*(Rota!$AI$6:$AI$30&lt;=$A48)*(Rota!$AJ$6:$AJ$30&gt;$A48)),SUMPRODUCT((Rota!$AK$6:$AK$30=E$46)*(Rota!$AP$6:$AP$30&gt;=0)*(Rota!$AP$6:$AP$30&lt;=$A48)*(Rota!$AQ$6:$AQ$30&gt;$A48)),SUMPRODUCT((Rota!$AR$6:$AR$30=E$46)*(Rota!$AW$6:$AW$30&gt;=0)*(Rota!$AW$6:$AW$30&lt;=$A48)*(Rota!$AX$6:$AX$30&gt;$A48))))</f>
        <v/>
      </c>
      <c r="F48" s="29">
        <f>IF(F$46="","",CHOOSE(MATCH($C$45,{"Mon","Tue","Wed","Thu","Fri","Sat","Sun"},0),SUMPRODUCT((Rota!$B$6:$B$30=F$46)*(Rota!$G$6:$G$30&gt;=0)*(Rota!$G$6:$G$30&lt;=$A48)*(Rota!$H$6:$H$30&gt;$A48)),SUMPRODUCT((Rota!$I$6:$I$30=F$46)*(Rota!$N$6:$N$30&gt;=0)*(Rota!$N$6:$N$30&lt;=$A48)*(Rota!$O$6:$O$30&gt;$A48)),SUMPRODUCT((Rota!$P$6:$P$30=F$46)*(Rota!$U$6:$U$30&gt;=0)*(Rota!$U$6:$U$30&lt;=$A48)*(Rota!$V$6:$V$30&gt;$A48)),SUMPRODUCT((Rota!$W$6:$W$30=F$46)*(Rota!$AB$6:$AB$30&gt;=0)*(Rota!$AB$6:$AB$30&lt;=$A48)*(Rota!$AC$6:$AC$30&gt;$A48)),SUMPRODUCT((Rota!$AD$6:$AD$30=F$46)*(Rota!$AI$6:$AI$30&gt;=0)*(Rota!$AI$6:$AI$30&lt;=$A48)*(Rota!$AJ$6:$AJ$30&gt;$A48)),SUMPRODUCT((Rota!$AK$6:$AK$30=F$46)*(Rota!$AP$6:$AP$30&gt;=0)*(Rota!$AP$6:$AP$30&lt;=$A48)*(Rota!$AQ$6:$AQ$30&gt;$A48)),SUMPRODUCT((Rota!$AR$6:$AR$30=F$46)*(Rota!$AW$6:$AW$30&gt;=0)*(Rota!$AW$6:$AW$30&lt;=$A48)*(Rota!$AX$6:$AX$30&gt;$A48))))</f>
        <v/>
      </c>
      <c r="G48" s="29">
        <f>IF(G$46="","",CHOOSE(MATCH($C$45,{"Mon","Tue","Wed","Thu","Fri","Sat","Sun"},0),SUMPRODUCT((Rota!$B$6:$B$30=G$46)*(Rota!$G$6:$G$30&gt;=0)*(Rota!$G$6:$G$30&lt;=$A48)*(Rota!$H$6:$H$30&gt;$A48)),SUMPRODUCT((Rota!$I$6:$I$30=G$46)*(Rota!$N$6:$N$30&gt;=0)*(Rota!$N$6:$N$30&lt;=$A48)*(Rota!$O$6:$O$30&gt;$A48)),SUMPRODUCT((Rota!$P$6:$P$30=G$46)*(Rota!$U$6:$U$30&gt;=0)*(Rota!$U$6:$U$30&lt;=$A48)*(Rota!$V$6:$V$30&gt;$A48)),SUMPRODUCT((Rota!$W$6:$W$30=G$46)*(Rota!$AB$6:$AB$30&gt;=0)*(Rota!$AB$6:$AB$30&lt;=$A48)*(Rota!$AC$6:$AC$30&gt;$A48)),SUMPRODUCT((Rota!$AD$6:$AD$30=G$46)*(Rota!$AI$6:$AI$30&gt;=0)*(Rota!$AI$6:$AI$30&lt;=$A48)*(Rota!$AJ$6:$AJ$30&gt;$A48)),SUMPRODUCT((Rota!$AK$6:$AK$30=G$46)*(Rota!$AP$6:$AP$30&gt;=0)*(Rota!$AP$6:$AP$30&lt;=$A48)*(Rota!$AQ$6:$AQ$30&gt;$A48)),SUMPRODUCT((Rota!$AR$6:$AR$30=G$46)*(Rota!$AW$6:$AW$30&gt;=0)*(Rota!$AW$6:$AW$30&lt;=$A48)*(Rota!$AX$6:$AX$30&gt;$A48))))</f>
        <v/>
      </c>
      <c r="H48" s="29">
        <f>IF(H$46="","",CHOOSE(MATCH($C$45,{"Mon","Tue","Wed","Thu","Fri","Sat","Sun"},0),SUMPRODUCT((Rota!$B$6:$B$30=H$46)*(Rota!$G$6:$G$30&gt;=0)*(Rota!$G$6:$G$30&lt;=$A48)*(Rota!$H$6:$H$30&gt;$A48)),SUMPRODUCT((Rota!$I$6:$I$30=H$46)*(Rota!$N$6:$N$30&gt;=0)*(Rota!$N$6:$N$30&lt;=$A48)*(Rota!$O$6:$O$30&gt;$A48)),SUMPRODUCT((Rota!$P$6:$P$30=H$46)*(Rota!$U$6:$U$30&gt;=0)*(Rota!$U$6:$U$30&lt;=$A48)*(Rota!$V$6:$V$30&gt;$A48)),SUMPRODUCT((Rota!$W$6:$W$30=H$46)*(Rota!$AB$6:$AB$30&gt;=0)*(Rota!$AB$6:$AB$30&lt;=$A48)*(Rota!$AC$6:$AC$30&gt;$A48)),SUMPRODUCT((Rota!$AD$6:$AD$30=H$46)*(Rota!$AI$6:$AI$30&gt;=0)*(Rota!$AI$6:$AI$30&lt;=$A48)*(Rota!$AJ$6:$AJ$30&gt;$A48)),SUMPRODUCT((Rota!$AK$6:$AK$30=H$46)*(Rota!$AP$6:$AP$30&gt;=0)*(Rota!$AP$6:$AP$30&lt;=$A48)*(Rota!$AQ$6:$AQ$30&gt;$A48)),SUMPRODUCT((Rota!$AR$6:$AR$30=H$46)*(Rota!$AW$6:$AW$30&gt;=0)*(Rota!$AW$6:$AW$30&lt;=$A48)*(Rota!$AX$6:$AX$30&gt;$A48))))</f>
        <v/>
      </c>
      <c r="I48" s="29">
        <f>IF(I$46="","",CHOOSE(MATCH($C$45,{"Mon","Tue","Wed","Thu","Fri","Sat","Sun"},0),SUMPRODUCT((Rota!$B$6:$B$30=I$46)*(Rota!$G$6:$G$30&gt;=0)*(Rota!$G$6:$G$30&lt;=$A48)*(Rota!$H$6:$H$30&gt;$A48)),SUMPRODUCT((Rota!$I$6:$I$30=I$46)*(Rota!$N$6:$N$30&gt;=0)*(Rota!$N$6:$N$30&lt;=$A48)*(Rota!$O$6:$O$30&gt;$A48)),SUMPRODUCT((Rota!$P$6:$P$30=I$46)*(Rota!$U$6:$U$30&gt;=0)*(Rota!$U$6:$U$30&lt;=$A48)*(Rota!$V$6:$V$30&gt;$A48)),SUMPRODUCT((Rota!$W$6:$W$30=I$46)*(Rota!$AB$6:$AB$30&gt;=0)*(Rota!$AB$6:$AB$30&lt;=$A48)*(Rota!$AC$6:$AC$30&gt;$A48)),SUMPRODUCT((Rota!$AD$6:$AD$30=I$46)*(Rota!$AI$6:$AI$30&gt;=0)*(Rota!$AI$6:$AI$30&lt;=$A48)*(Rota!$AJ$6:$AJ$30&gt;$A48)),SUMPRODUCT((Rota!$AK$6:$AK$30=I$46)*(Rota!$AP$6:$AP$30&gt;=0)*(Rota!$AP$6:$AP$30&lt;=$A48)*(Rota!$AQ$6:$AQ$30&gt;$A48)),SUMPRODUCT((Rota!$AR$6:$AR$30=I$46)*(Rota!$AW$6:$AW$30&gt;=0)*(Rota!$AW$6:$AW$30&lt;=$A48)*(Rota!$AX$6:$AX$30&gt;$A48))))</f>
        <v/>
      </c>
      <c r="J48" s="29">
        <f>IF(J$46="","",CHOOSE(MATCH($C$45,{"Mon","Tue","Wed","Thu","Fri","Sat","Sun"},0),SUMPRODUCT((Rota!$B$6:$B$30=J$46)*(Rota!$G$6:$G$30&gt;=0)*(Rota!$G$6:$G$30&lt;=$A48)*(Rota!$H$6:$H$30&gt;$A48)),SUMPRODUCT((Rota!$I$6:$I$30=J$46)*(Rota!$N$6:$N$30&gt;=0)*(Rota!$N$6:$N$30&lt;=$A48)*(Rota!$O$6:$O$30&gt;$A48)),SUMPRODUCT((Rota!$P$6:$P$30=J$46)*(Rota!$U$6:$U$30&gt;=0)*(Rota!$U$6:$U$30&lt;=$A48)*(Rota!$V$6:$V$30&gt;$A48)),SUMPRODUCT((Rota!$W$6:$W$30=J$46)*(Rota!$AB$6:$AB$30&gt;=0)*(Rota!$AB$6:$AB$30&lt;=$A48)*(Rota!$AC$6:$AC$30&gt;$A48)),SUMPRODUCT((Rota!$AD$6:$AD$30=J$46)*(Rota!$AI$6:$AI$30&gt;=0)*(Rota!$AI$6:$AI$30&lt;=$A48)*(Rota!$AJ$6:$AJ$30&gt;$A48)),SUMPRODUCT((Rota!$AK$6:$AK$30=J$46)*(Rota!$AP$6:$AP$30&gt;=0)*(Rota!$AP$6:$AP$30&lt;=$A48)*(Rota!$AQ$6:$AQ$30&gt;$A48)),SUMPRODUCT((Rota!$AR$6:$AR$30=J$46)*(Rota!$AW$6:$AW$30&gt;=0)*(Rota!$AW$6:$AW$30&lt;=$A48)*(Rota!$AX$6:$AX$30&gt;$A48))))</f>
        <v/>
      </c>
    </row>
    <row r="49">
      <c r="A49">
        <f>(HOUR($C$3)*60+MINUTE($C$3))+60</f>
        <v/>
      </c>
      <c r="B49" s="16">
        <f>TIME(INT(MOD(A49,1440)/60),MOD(A49,60),0)</f>
        <v/>
      </c>
      <c r="C49" s="29">
        <f>IF(C$46="","",CHOOSE(MATCH($C$45,{"Mon","Tue","Wed","Thu","Fri","Sat","Sun"},0),SUMPRODUCT((Rota!$B$6:$B$30=C$46)*(Rota!$G$6:$G$30&gt;=0)*(Rota!$G$6:$G$30&lt;=$A49)*(Rota!$H$6:$H$30&gt;$A49)),SUMPRODUCT((Rota!$I$6:$I$30=C$46)*(Rota!$N$6:$N$30&gt;=0)*(Rota!$N$6:$N$30&lt;=$A49)*(Rota!$O$6:$O$30&gt;$A49)),SUMPRODUCT((Rota!$P$6:$P$30=C$46)*(Rota!$U$6:$U$30&gt;=0)*(Rota!$U$6:$U$30&lt;=$A49)*(Rota!$V$6:$V$30&gt;$A49)),SUMPRODUCT((Rota!$W$6:$W$30=C$46)*(Rota!$AB$6:$AB$30&gt;=0)*(Rota!$AB$6:$AB$30&lt;=$A49)*(Rota!$AC$6:$AC$30&gt;$A49)),SUMPRODUCT((Rota!$AD$6:$AD$30=C$46)*(Rota!$AI$6:$AI$30&gt;=0)*(Rota!$AI$6:$AI$30&lt;=$A49)*(Rota!$AJ$6:$AJ$30&gt;$A49)),SUMPRODUCT((Rota!$AK$6:$AK$30=C$46)*(Rota!$AP$6:$AP$30&gt;=0)*(Rota!$AP$6:$AP$30&lt;=$A49)*(Rota!$AQ$6:$AQ$30&gt;$A49)),SUMPRODUCT((Rota!$AR$6:$AR$30=C$46)*(Rota!$AW$6:$AW$30&gt;=0)*(Rota!$AW$6:$AW$30&lt;=$A49)*(Rota!$AX$6:$AX$30&gt;$A49))))</f>
        <v/>
      </c>
      <c r="D49" s="29">
        <f>IF(D$46="","",CHOOSE(MATCH($C$45,{"Mon","Tue","Wed","Thu","Fri","Sat","Sun"},0),SUMPRODUCT((Rota!$B$6:$B$30=D$46)*(Rota!$G$6:$G$30&gt;=0)*(Rota!$G$6:$G$30&lt;=$A49)*(Rota!$H$6:$H$30&gt;$A49)),SUMPRODUCT((Rota!$I$6:$I$30=D$46)*(Rota!$N$6:$N$30&gt;=0)*(Rota!$N$6:$N$30&lt;=$A49)*(Rota!$O$6:$O$30&gt;$A49)),SUMPRODUCT((Rota!$P$6:$P$30=D$46)*(Rota!$U$6:$U$30&gt;=0)*(Rota!$U$6:$U$30&lt;=$A49)*(Rota!$V$6:$V$30&gt;$A49)),SUMPRODUCT((Rota!$W$6:$W$30=D$46)*(Rota!$AB$6:$AB$30&gt;=0)*(Rota!$AB$6:$AB$30&lt;=$A49)*(Rota!$AC$6:$AC$30&gt;$A49)),SUMPRODUCT((Rota!$AD$6:$AD$30=D$46)*(Rota!$AI$6:$AI$30&gt;=0)*(Rota!$AI$6:$AI$30&lt;=$A49)*(Rota!$AJ$6:$AJ$30&gt;$A49)),SUMPRODUCT((Rota!$AK$6:$AK$30=D$46)*(Rota!$AP$6:$AP$30&gt;=0)*(Rota!$AP$6:$AP$30&lt;=$A49)*(Rota!$AQ$6:$AQ$30&gt;$A49)),SUMPRODUCT((Rota!$AR$6:$AR$30=D$46)*(Rota!$AW$6:$AW$30&gt;=0)*(Rota!$AW$6:$AW$30&lt;=$A49)*(Rota!$AX$6:$AX$30&gt;$A49))))</f>
        <v/>
      </c>
      <c r="E49" s="29">
        <f>IF(E$46="","",CHOOSE(MATCH($C$45,{"Mon","Tue","Wed","Thu","Fri","Sat","Sun"},0),SUMPRODUCT((Rota!$B$6:$B$30=E$46)*(Rota!$G$6:$G$30&gt;=0)*(Rota!$G$6:$G$30&lt;=$A49)*(Rota!$H$6:$H$30&gt;$A49)),SUMPRODUCT((Rota!$I$6:$I$30=E$46)*(Rota!$N$6:$N$30&gt;=0)*(Rota!$N$6:$N$30&lt;=$A49)*(Rota!$O$6:$O$30&gt;$A49)),SUMPRODUCT((Rota!$P$6:$P$30=E$46)*(Rota!$U$6:$U$30&gt;=0)*(Rota!$U$6:$U$30&lt;=$A49)*(Rota!$V$6:$V$30&gt;$A49)),SUMPRODUCT((Rota!$W$6:$W$30=E$46)*(Rota!$AB$6:$AB$30&gt;=0)*(Rota!$AB$6:$AB$30&lt;=$A49)*(Rota!$AC$6:$AC$30&gt;$A49)),SUMPRODUCT((Rota!$AD$6:$AD$30=E$46)*(Rota!$AI$6:$AI$30&gt;=0)*(Rota!$AI$6:$AI$30&lt;=$A49)*(Rota!$AJ$6:$AJ$30&gt;$A49)),SUMPRODUCT((Rota!$AK$6:$AK$30=E$46)*(Rota!$AP$6:$AP$30&gt;=0)*(Rota!$AP$6:$AP$30&lt;=$A49)*(Rota!$AQ$6:$AQ$30&gt;$A49)),SUMPRODUCT((Rota!$AR$6:$AR$30=E$46)*(Rota!$AW$6:$AW$30&gt;=0)*(Rota!$AW$6:$AW$30&lt;=$A49)*(Rota!$AX$6:$AX$30&gt;$A49))))</f>
        <v/>
      </c>
      <c r="F49" s="29">
        <f>IF(F$46="","",CHOOSE(MATCH($C$45,{"Mon","Tue","Wed","Thu","Fri","Sat","Sun"},0),SUMPRODUCT((Rota!$B$6:$B$30=F$46)*(Rota!$G$6:$G$30&gt;=0)*(Rota!$G$6:$G$30&lt;=$A49)*(Rota!$H$6:$H$30&gt;$A49)),SUMPRODUCT((Rota!$I$6:$I$30=F$46)*(Rota!$N$6:$N$30&gt;=0)*(Rota!$N$6:$N$30&lt;=$A49)*(Rota!$O$6:$O$30&gt;$A49)),SUMPRODUCT((Rota!$P$6:$P$30=F$46)*(Rota!$U$6:$U$30&gt;=0)*(Rota!$U$6:$U$30&lt;=$A49)*(Rota!$V$6:$V$30&gt;$A49)),SUMPRODUCT((Rota!$W$6:$W$30=F$46)*(Rota!$AB$6:$AB$30&gt;=0)*(Rota!$AB$6:$AB$30&lt;=$A49)*(Rota!$AC$6:$AC$30&gt;$A49)),SUMPRODUCT((Rota!$AD$6:$AD$30=F$46)*(Rota!$AI$6:$AI$30&gt;=0)*(Rota!$AI$6:$AI$30&lt;=$A49)*(Rota!$AJ$6:$AJ$30&gt;$A49)),SUMPRODUCT((Rota!$AK$6:$AK$30=F$46)*(Rota!$AP$6:$AP$30&gt;=0)*(Rota!$AP$6:$AP$30&lt;=$A49)*(Rota!$AQ$6:$AQ$30&gt;$A49)),SUMPRODUCT((Rota!$AR$6:$AR$30=F$46)*(Rota!$AW$6:$AW$30&gt;=0)*(Rota!$AW$6:$AW$30&lt;=$A49)*(Rota!$AX$6:$AX$30&gt;$A49))))</f>
        <v/>
      </c>
      <c r="G49" s="29">
        <f>IF(G$46="","",CHOOSE(MATCH($C$45,{"Mon","Tue","Wed","Thu","Fri","Sat","Sun"},0),SUMPRODUCT((Rota!$B$6:$B$30=G$46)*(Rota!$G$6:$G$30&gt;=0)*(Rota!$G$6:$G$30&lt;=$A49)*(Rota!$H$6:$H$30&gt;$A49)),SUMPRODUCT((Rota!$I$6:$I$30=G$46)*(Rota!$N$6:$N$30&gt;=0)*(Rota!$N$6:$N$30&lt;=$A49)*(Rota!$O$6:$O$30&gt;$A49)),SUMPRODUCT((Rota!$P$6:$P$30=G$46)*(Rota!$U$6:$U$30&gt;=0)*(Rota!$U$6:$U$30&lt;=$A49)*(Rota!$V$6:$V$30&gt;$A49)),SUMPRODUCT((Rota!$W$6:$W$30=G$46)*(Rota!$AB$6:$AB$30&gt;=0)*(Rota!$AB$6:$AB$30&lt;=$A49)*(Rota!$AC$6:$AC$30&gt;$A49)),SUMPRODUCT((Rota!$AD$6:$AD$30=G$46)*(Rota!$AI$6:$AI$30&gt;=0)*(Rota!$AI$6:$AI$30&lt;=$A49)*(Rota!$AJ$6:$AJ$30&gt;$A49)),SUMPRODUCT((Rota!$AK$6:$AK$30=G$46)*(Rota!$AP$6:$AP$30&gt;=0)*(Rota!$AP$6:$AP$30&lt;=$A49)*(Rota!$AQ$6:$AQ$30&gt;$A49)),SUMPRODUCT((Rota!$AR$6:$AR$30=G$46)*(Rota!$AW$6:$AW$30&gt;=0)*(Rota!$AW$6:$AW$30&lt;=$A49)*(Rota!$AX$6:$AX$30&gt;$A49))))</f>
        <v/>
      </c>
      <c r="H49" s="29">
        <f>IF(H$46="","",CHOOSE(MATCH($C$45,{"Mon","Tue","Wed","Thu","Fri","Sat","Sun"},0),SUMPRODUCT((Rota!$B$6:$B$30=H$46)*(Rota!$G$6:$G$30&gt;=0)*(Rota!$G$6:$G$30&lt;=$A49)*(Rota!$H$6:$H$30&gt;$A49)),SUMPRODUCT((Rota!$I$6:$I$30=H$46)*(Rota!$N$6:$N$30&gt;=0)*(Rota!$N$6:$N$30&lt;=$A49)*(Rota!$O$6:$O$30&gt;$A49)),SUMPRODUCT((Rota!$P$6:$P$30=H$46)*(Rota!$U$6:$U$30&gt;=0)*(Rota!$U$6:$U$30&lt;=$A49)*(Rota!$V$6:$V$30&gt;$A49)),SUMPRODUCT((Rota!$W$6:$W$30=H$46)*(Rota!$AB$6:$AB$30&gt;=0)*(Rota!$AB$6:$AB$30&lt;=$A49)*(Rota!$AC$6:$AC$30&gt;$A49)),SUMPRODUCT((Rota!$AD$6:$AD$30=H$46)*(Rota!$AI$6:$AI$30&gt;=0)*(Rota!$AI$6:$AI$30&lt;=$A49)*(Rota!$AJ$6:$AJ$30&gt;$A49)),SUMPRODUCT((Rota!$AK$6:$AK$30=H$46)*(Rota!$AP$6:$AP$30&gt;=0)*(Rota!$AP$6:$AP$30&lt;=$A49)*(Rota!$AQ$6:$AQ$30&gt;$A49)),SUMPRODUCT((Rota!$AR$6:$AR$30=H$46)*(Rota!$AW$6:$AW$30&gt;=0)*(Rota!$AW$6:$AW$30&lt;=$A49)*(Rota!$AX$6:$AX$30&gt;$A49))))</f>
        <v/>
      </c>
      <c r="I49" s="29">
        <f>IF(I$46="","",CHOOSE(MATCH($C$45,{"Mon","Tue","Wed","Thu","Fri","Sat","Sun"},0),SUMPRODUCT((Rota!$B$6:$B$30=I$46)*(Rota!$G$6:$G$30&gt;=0)*(Rota!$G$6:$G$30&lt;=$A49)*(Rota!$H$6:$H$30&gt;$A49)),SUMPRODUCT((Rota!$I$6:$I$30=I$46)*(Rota!$N$6:$N$30&gt;=0)*(Rota!$N$6:$N$30&lt;=$A49)*(Rota!$O$6:$O$30&gt;$A49)),SUMPRODUCT((Rota!$P$6:$P$30=I$46)*(Rota!$U$6:$U$30&gt;=0)*(Rota!$U$6:$U$30&lt;=$A49)*(Rota!$V$6:$V$30&gt;$A49)),SUMPRODUCT((Rota!$W$6:$W$30=I$46)*(Rota!$AB$6:$AB$30&gt;=0)*(Rota!$AB$6:$AB$30&lt;=$A49)*(Rota!$AC$6:$AC$30&gt;$A49)),SUMPRODUCT((Rota!$AD$6:$AD$30=I$46)*(Rota!$AI$6:$AI$30&gt;=0)*(Rota!$AI$6:$AI$30&lt;=$A49)*(Rota!$AJ$6:$AJ$30&gt;$A49)),SUMPRODUCT((Rota!$AK$6:$AK$30=I$46)*(Rota!$AP$6:$AP$30&gt;=0)*(Rota!$AP$6:$AP$30&lt;=$A49)*(Rota!$AQ$6:$AQ$30&gt;$A49)),SUMPRODUCT((Rota!$AR$6:$AR$30=I$46)*(Rota!$AW$6:$AW$30&gt;=0)*(Rota!$AW$6:$AW$30&lt;=$A49)*(Rota!$AX$6:$AX$30&gt;$A49))))</f>
        <v/>
      </c>
      <c r="J49" s="29">
        <f>IF(J$46="","",CHOOSE(MATCH($C$45,{"Mon","Tue","Wed","Thu","Fri","Sat","Sun"},0),SUMPRODUCT((Rota!$B$6:$B$30=J$46)*(Rota!$G$6:$G$30&gt;=0)*(Rota!$G$6:$G$30&lt;=$A49)*(Rota!$H$6:$H$30&gt;$A49)),SUMPRODUCT((Rota!$I$6:$I$30=J$46)*(Rota!$N$6:$N$30&gt;=0)*(Rota!$N$6:$N$30&lt;=$A49)*(Rota!$O$6:$O$30&gt;$A49)),SUMPRODUCT((Rota!$P$6:$P$30=J$46)*(Rota!$U$6:$U$30&gt;=0)*(Rota!$U$6:$U$30&lt;=$A49)*(Rota!$V$6:$V$30&gt;$A49)),SUMPRODUCT((Rota!$W$6:$W$30=J$46)*(Rota!$AB$6:$AB$30&gt;=0)*(Rota!$AB$6:$AB$30&lt;=$A49)*(Rota!$AC$6:$AC$30&gt;$A49)),SUMPRODUCT((Rota!$AD$6:$AD$30=J$46)*(Rota!$AI$6:$AI$30&gt;=0)*(Rota!$AI$6:$AI$30&lt;=$A49)*(Rota!$AJ$6:$AJ$30&gt;$A49)),SUMPRODUCT((Rota!$AK$6:$AK$30=J$46)*(Rota!$AP$6:$AP$30&gt;=0)*(Rota!$AP$6:$AP$30&lt;=$A49)*(Rota!$AQ$6:$AQ$30&gt;$A49)),SUMPRODUCT((Rota!$AR$6:$AR$30=J$46)*(Rota!$AW$6:$AW$30&gt;=0)*(Rota!$AW$6:$AW$30&lt;=$A49)*(Rota!$AX$6:$AX$30&gt;$A49))))</f>
        <v/>
      </c>
    </row>
    <row r="50">
      <c r="A50">
        <f>(HOUR($C$3)*60+MINUTE($C$3))+90</f>
        <v/>
      </c>
      <c r="B50" s="16">
        <f>TIME(INT(MOD(A50,1440)/60),MOD(A50,60),0)</f>
        <v/>
      </c>
      <c r="C50" s="29">
        <f>IF(C$46="","",CHOOSE(MATCH($C$45,{"Mon","Tue","Wed","Thu","Fri","Sat","Sun"},0),SUMPRODUCT((Rota!$B$6:$B$30=C$46)*(Rota!$G$6:$G$30&gt;=0)*(Rota!$G$6:$G$30&lt;=$A50)*(Rota!$H$6:$H$30&gt;$A50)),SUMPRODUCT((Rota!$I$6:$I$30=C$46)*(Rota!$N$6:$N$30&gt;=0)*(Rota!$N$6:$N$30&lt;=$A50)*(Rota!$O$6:$O$30&gt;$A50)),SUMPRODUCT((Rota!$P$6:$P$30=C$46)*(Rota!$U$6:$U$30&gt;=0)*(Rota!$U$6:$U$30&lt;=$A50)*(Rota!$V$6:$V$30&gt;$A50)),SUMPRODUCT((Rota!$W$6:$W$30=C$46)*(Rota!$AB$6:$AB$30&gt;=0)*(Rota!$AB$6:$AB$30&lt;=$A50)*(Rota!$AC$6:$AC$30&gt;$A50)),SUMPRODUCT((Rota!$AD$6:$AD$30=C$46)*(Rota!$AI$6:$AI$30&gt;=0)*(Rota!$AI$6:$AI$30&lt;=$A50)*(Rota!$AJ$6:$AJ$30&gt;$A50)),SUMPRODUCT((Rota!$AK$6:$AK$30=C$46)*(Rota!$AP$6:$AP$30&gt;=0)*(Rota!$AP$6:$AP$30&lt;=$A50)*(Rota!$AQ$6:$AQ$30&gt;$A50)),SUMPRODUCT((Rota!$AR$6:$AR$30=C$46)*(Rota!$AW$6:$AW$30&gt;=0)*(Rota!$AW$6:$AW$30&lt;=$A50)*(Rota!$AX$6:$AX$30&gt;$A50))))</f>
        <v/>
      </c>
      <c r="D50" s="29">
        <f>IF(D$46="","",CHOOSE(MATCH($C$45,{"Mon","Tue","Wed","Thu","Fri","Sat","Sun"},0),SUMPRODUCT((Rota!$B$6:$B$30=D$46)*(Rota!$G$6:$G$30&gt;=0)*(Rota!$G$6:$G$30&lt;=$A50)*(Rota!$H$6:$H$30&gt;$A50)),SUMPRODUCT((Rota!$I$6:$I$30=D$46)*(Rota!$N$6:$N$30&gt;=0)*(Rota!$N$6:$N$30&lt;=$A50)*(Rota!$O$6:$O$30&gt;$A50)),SUMPRODUCT((Rota!$P$6:$P$30=D$46)*(Rota!$U$6:$U$30&gt;=0)*(Rota!$U$6:$U$30&lt;=$A50)*(Rota!$V$6:$V$30&gt;$A50)),SUMPRODUCT((Rota!$W$6:$W$30=D$46)*(Rota!$AB$6:$AB$30&gt;=0)*(Rota!$AB$6:$AB$30&lt;=$A50)*(Rota!$AC$6:$AC$30&gt;$A50)),SUMPRODUCT((Rota!$AD$6:$AD$30=D$46)*(Rota!$AI$6:$AI$30&gt;=0)*(Rota!$AI$6:$AI$30&lt;=$A50)*(Rota!$AJ$6:$AJ$30&gt;$A50)),SUMPRODUCT((Rota!$AK$6:$AK$30=D$46)*(Rota!$AP$6:$AP$30&gt;=0)*(Rota!$AP$6:$AP$30&lt;=$A50)*(Rota!$AQ$6:$AQ$30&gt;$A50)),SUMPRODUCT((Rota!$AR$6:$AR$30=D$46)*(Rota!$AW$6:$AW$30&gt;=0)*(Rota!$AW$6:$AW$30&lt;=$A50)*(Rota!$AX$6:$AX$30&gt;$A50))))</f>
        <v/>
      </c>
      <c r="E50" s="29">
        <f>IF(E$46="","",CHOOSE(MATCH($C$45,{"Mon","Tue","Wed","Thu","Fri","Sat","Sun"},0),SUMPRODUCT((Rota!$B$6:$B$30=E$46)*(Rota!$G$6:$G$30&gt;=0)*(Rota!$G$6:$G$30&lt;=$A50)*(Rota!$H$6:$H$30&gt;$A50)),SUMPRODUCT((Rota!$I$6:$I$30=E$46)*(Rota!$N$6:$N$30&gt;=0)*(Rota!$N$6:$N$30&lt;=$A50)*(Rota!$O$6:$O$30&gt;$A50)),SUMPRODUCT((Rota!$P$6:$P$30=E$46)*(Rota!$U$6:$U$30&gt;=0)*(Rota!$U$6:$U$30&lt;=$A50)*(Rota!$V$6:$V$30&gt;$A50)),SUMPRODUCT((Rota!$W$6:$W$30=E$46)*(Rota!$AB$6:$AB$30&gt;=0)*(Rota!$AB$6:$AB$30&lt;=$A50)*(Rota!$AC$6:$AC$30&gt;$A50)),SUMPRODUCT((Rota!$AD$6:$AD$30=E$46)*(Rota!$AI$6:$AI$30&gt;=0)*(Rota!$AI$6:$AI$30&lt;=$A50)*(Rota!$AJ$6:$AJ$30&gt;$A50)),SUMPRODUCT((Rota!$AK$6:$AK$30=E$46)*(Rota!$AP$6:$AP$30&gt;=0)*(Rota!$AP$6:$AP$30&lt;=$A50)*(Rota!$AQ$6:$AQ$30&gt;$A50)),SUMPRODUCT((Rota!$AR$6:$AR$30=E$46)*(Rota!$AW$6:$AW$30&gt;=0)*(Rota!$AW$6:$AW$30&lt;=$A50)*(Rota!$AX$6:$AX$30&gt;$A50))))</f>
        <v/>
      </c>
      <c r="F50" s="29">
        <f>IF(F$46="","",CHOOSE(MATCH($C$45,{"Mon","Tue","Wed","Thu","Fri","Sat","Sun"},0),SUMPRODUCT((Rota!$B$6:$B$30=F$46)*(Rota!$G$6:$G$30&gt;=0)*(Rota!$G$6:$G$30&lt;=$A50)*(Rota!$H$6:$H$30&gt;$A50)),SUMPRODUCT((Rota!$I$6:$I$30=F$46)*(Rota!$N$6:$N$30&gt;=0)*(Rota!$N$6:$N$30&lt;=$A50)*(Rota!$O$6:$O$30&gt;$A50)),SUMPRODUCT((Rota!$P$6:$P$30=F$46)*(Rota!$U$6:$U$30&gt;=0)*(Rota!$U$6:$U$30&lt;=$A50)*(Rota!$V$6:$V$30&gt;$A50)),SUMPRODUCT((Rota!$W$6:$W$30=F$46)*(Rota!$AB$6:$AB$30&gt;=0)*(Rota!$AB$6:$AB$30&lt;=$A50)*(Rota!$AC$6:$AC$30&gt;$A50)),SUMPRODUCT((Rota!$AD$6:$AD$30=F$46)*(Rota!$AI$6:$AI$30&gt;=0)*(Rota!$AI$6:$AI$30&lt;=$A50)*(Rota!$AJ$6:$AJ$30&gt;$A50)),SUMPRODUCT((Rota!$AK$6:$AK$30=F$46)*(Rota!$AP$6:$AP$30&gt;=0)*(Rota!$AP$6:$AP$30&lt;=$A50)*(Rota!$AQ$6:$AQ$30&gt;$A50)),SUMPRODUCT((Rota!$AR$6:$AR$30=F$46)*(Rota!$AW$6:$AW$30&gt;=0)*(Rota!$AW$6:$AW$30&lt;=$A50)*(Rota!$AX$6:$AX$30&gt;$A50))))</f>
        <v/>
      </c>
      <c r="G50" s="29">
        <f>IF(G$46="","",CHOOSE(MATCH($C$45,{"Mon","Tue","Wed","Thu","Fri","Sat","Sun"},0),SUMPRODUCT((Rota!$B$6:$B$30=G$46)*(Rota!$G$6:$G$30&gt;=0)*(Rota!$G$6:$G$30&lt;=$A50)*(Rota!$H$6:$H$30&gt;$A50)),SUMPRODUCT((Rota!$I$6:$I$30=G$46)*(Rota!$N$6:$N$30&gt;=0)*(Rota!$N$6:$N$30&lt;=$A50)*(Rota!$O$6:$O$30&gt;$A50)),SUMPRODUCT((Rota!$P$6:$P$30=G$46)*(Rota!$U$6:$U$30&gt;=0)*(Rota!$U$6:$U$30&lt;=$A50)*(Rota!$V$6:$V$30&gt;$A50)),SUMPRODUCT((Rota!$W$6:$W$30=G$46)*(Rota!$AB$6:$AB$30&gt;=0)*(Rota!$AB$6:$AB$30&lt;=$A50)*(Rota!$AC$6:$AC$30&gt;$A50)),SUMPRODUCT((Rota!$AD$6:$AD$30=G$46)*(Rota!$AI$6:$AI$30&gt;=0)*(Rota!$AI$6:$AI$30&lt;=$A50)*(Rota!$AJ$6:$AJ$30&gt;$A50)),SUMPRODUCT((Rota!$AK$6:$AK$30=G$46)*(Rota!$AP$6:$AP$30&gt;=0)*(Rota!$AP$6:$AP$30&lt;=$A50)*(Rota!$AQ$6:$AQ$30&gt;$A50)),SUMPRODUCT((Rota!$AR$6:$AR$30=G$46)*(Rota!$AW$6:$AW$30&gt;=0)*(Rota!$AW$6:$AW$30&lt;=$A50)*(Rota!$AX$6:$AX$30&gt;$A50))))</f>
        <v/>
      </c>
      <c r="H50" s="29">
        <f>IF(H$46="","",CHOOSE(MATCH($C$45,{"Mon","Tue","Wed","Thu","Fri","Sat","Sun"},0),SUMPRODUCT((Rota!$B$6:$B$30=H$46)*(Rota!$G$6:$G$30&gt;=0)*(Rota!$G$6:$G$30&lt;=$A50)*(Rota!$H$6:$H$30&gt;$A50)),SUMPRODUCT((Rota!$I$6:$I$30=H$46)*(Rota!$N$6:$N$30&gt;=0)*(Rota!$N$6:$N$30&lt;=$A50)*(Rota!$O$6:$O$30&gt;$A50)),SUMPRODUCT((Rota!$P$6:$P$30=H$46)*(Rota!$U$6:$U$30&gt;=0)*(Rota!$U$6:$U$30&lt;=$A50)*(Rota!$V$6:$V$30&gt;$A50)),SUMPRODUCT((Rota!$W$6:$W$30=H$46)*(Rota!$AB$6:$AB$30&gt;=0)*(Rota!$AB$6:$AB$30&lt;=$A50)*(Rota!$AC$6:$AC$30&gt;$A50)),SUMPRODUCT((Rota!$AD$6:$AD$30=H$46)*(Rota!$AI$6:$AI$30&gt;=0)*(Rota!$AI$6:$AI$30&lt;=$A50)*(Rota!$AJ$6:$AJ$30&gt;$A50)),SUMPRODUCT((Rota!$AK$6:$AK$30=H$46)*(Rota!$AP$6:$AP$30&gt;=0)*(Rota!$AP$6:$AP$30&lt;=$A50)*(Rota!$AQ$6:$AQ$30&gt;$A50)),SUMPRODUCT((Rota!$AR$6:$AR$30=H$46)*(Rota!$AW$6:$AW$30&gt;=0)*(Rota!$AW$6:$AW$30&lt;=$A50)*(Rota!$AX$6:$AX$30&gt;$A50))))</f>
        <v/>
      </c>
      <c r="I50" s="29">
        <f>IF(I$46="","",CHOOSE(MATCH($C$45,{"Mon","Tue","Wed","Thu","Fri","Sat","Sun"},0),SUMPRODUCT((Rota!$B$6:$B$30=I$46)*(Rota!$G$6:$G$30&gt;=0)*(Rota!$G$6:$G$30&lt;=$A50)*(Rota!$H$6:$H$30&gt;$A50)),SUMPRODUCT((Rota!$I$6:$I$30=I$46)*(Rota!$N$6:$N$30&gt;=0)*(Rota!$N$6:$N$30&lt;=$A50)*(Rota!$O$6:$O$30&gt;$A50)),SUMPRODUCT((Rota!$P$6:$P$30=I$46)*(Rota!$U$6:$U$30&gt;=0)*(Rota!$U$6:$U$30&lt;=$A50)*(Rota!$V$6:$V$30&gt;$A50)),SUMPRODUCT((Rota!$W$6:$W$30=I$46)*(Rota!$AB$6:$AB$30&gt;=0)*(Rota!$AB$6:$AB$30&lt;=$A50)*(Rota!$AC$6:$AC$30&gt;$A50)),SUMPRODUCT((Rota!$AD$6:$AD$30=I$46)*(Rota!$AI$6:$AI$30&gt;=0)*(Rota!$AI$6:$AI$30&lt;=$A50)*(Rota!$AJ$6:$AJ$30&gt;$A50)),SUMPRODUCT((Rota!$AK$6:$AK$30=I$46)*(Rota!$AP$6:$AP$30&gt;=0)*(Rota!$AP$6:$AP$30&lt;=$A50)*(Rota!$AQ$6:$AQ$30&gt;$A50)),SUMPRODUCT((Rota!$AR$6:$AR$30=I$46)*(Rota!$AW$6:$AW$30&gt;=0)*(Rota!$AW$6:$AW$30&lt;=$A50)*(Rota!$AX$6:$AX$30&gt;$A50))))</f>
        <v/>
      </c>
      <c r="J50" s="29">
        <f>IF(J$46="","",CHOOSE(MATCH($C$45,{"Mon","Tue","Wed","Thu","Fri","Sat","Sun"},0),SUMPRODUCT((Rota!$B$6:$B$30=J$46)*(Rota!$G$6:$G$30&gt;=0)*(Rota!$G$6:$G$30&lt;=$A50)*(Rota!$H$6:$H$30&gt;$A50)),SUMPRODUCT((Rota!$I$6:$I$30=J$46)*(Rota!$N$6:$N$30&gt;=0)*(Rota!$N$6:$N$30&lt;=$A50)*(Rota!$O$6:$O$30&gt;$A50)),SUMPRODUCT((Rota!$P$6:$P$30=J$46)*(Rota!$U$6:$U$30&gt;=0)*(Rota!$U$6:$U$30&lt;=$A50)*(Rota!$V$6:$V$30&gt;$A50)),SUMPRODUCT((Rota!$W$6:$W$30=J$46)*(Rota!$AB$6:$AB$30&gt;=0)*(Rota!$AB$6:$AB$30&lt;=$A50)*(Rota!$AC$6:$AC$30&gt;$A50)),SUMPRODUCT((Rota!$AD$6:$AD$30=J$46)*(Rota!$AI$6:$AI$30&gt;=0)*(Rota!$AI$6:$AI$30&lt;=$A50)*(Rota!$AJ$6:$AJ$30&gt;$A50)),SUMPRODUCT((Rota!$AK$6:$AK$30=J$46)*(Rota!$AP$6:$AP$30&gt;=0)*(Rota!$AP$6:$AP$30&lt;=$A50)*(Rota!$AQ$6:$AQ$30&gt;$A50)),SUMPRODUCT((Rota!$AR$6:$AR$30=J$46)*(Rota!$AW$6:$AW$30&gt;=0)*(Rota!$AW$6:$AW$30&lt;=$A50)*(Rota!$AX$6:$AX$30&gt;$A50))))</f>
        <v/>
      </c>
    </row>
    <row r="51">
      <c r="A51">
        <f>(HOUR($C$3)*60+MINUTE($C$3))+120</f>
        <v/>
      </c>
      <c r="B51" s="16">
        <f>TIME(INT(MOD(A51,1440)/60),MOD(A51,60),0)</f>
        <v/>
      </c>
      <c r="C51" s="29">
        <f>IF(C$46="","",CHOOSE(MATCH($C$45,{"Mon","Tue","Wed","Thu","Fri","Sat","Sun"},0),SUMPRODUCT((Rota!$B$6:$B$30=C$46)*(Rota!$G$6:$G$30&gt;=0)*(Rota!$G$6:$G$30&lt;=$A51)*(Rota!$H$6:$H$30&gt;$A51)),SUMPRODUCT((Rota!$I$6:$I$30=C$46)*(Rota!$N$6:$N$30&gt;=0)*(Rota!$N$6:$N$30&lt;=$A51)*(Rota!$O$6:$O$30&gt;$A51)),SUMPRODUCT((Rota!$P$6:$P$30=C$46)*(Rota!$U$6:$U$30&gt;=0)*(Rota!$U$6:$U$30&lt;=$A51)*(Rota!$V$6:$V$30&gt;$A51)),SUMPRODUCT((Rota!$W$6:$W$30=C$46)*(Rota!$AB$6:$AB$30&gt;=0)*(Rota!$AB$6:$AB$30&lt;=$A51)*(Rota!$AC$6:$AC$30&gt;$A51)),SUMPRODUCT((Rota!$AD$6:$AD$30=C$46)*(Rota!$AI$6:$AI$30&gt;=0)*(Rota!$AI$6:$AI$30&lt;=$A51)*(Rota!$AJ$6:$AJ$30&gt;$A51)),SUMPRODUCT((Rota!$AK$6:$AK$30=C$46)*(Rota!$AP$6:$AP$30&gt;=0)*(Rota!$AP$6:$AP$30&lt;=$A51)*(Rota!$AQ$6:$AQ$30&gt;$A51)),SUMPRODUCT((Rota!$AR$6:$AR$30=C$46)*(Rota!$AW$6:$AW$30&gt;=0)*(Rota!$AW$6:$AW$30&lt;=$A51)*(Rota!$AX$6:$AX$30&gt;$A51))))</f>
        <v/>
      </c>
      <c r="D51" s="29">
        <f>IF(D$46="","",CHOOSE(MATCH($C$45,{"Mon","Tue","Wed","Thu","Fri","Sat","Sun"},0),SUMPRODUCT((Rota!$B$6:$B$30=D$46)*(Rota!$G$6:$G$30&gt;=0)*(Rota!$G$6:$G$30&lt;=$A51)*(Rota!$H$6:$H$30&gt;$A51)),SUMPRODUCT((Rota!$I$6:$I$30=D$46)*(Rota!$N$6:$N$30&gt;=0)*(Rota!$N$6:$N$30&lt;=$A51)*(Rota!$O$6:$O$30&gt;$A51)),SUMPRODUCT((Rota!$P$6:$P$30=D$46)*(Rota!$U$6:$U$30&gt;=0)*(Rota!$U$6:$U$30&lt;=$A51)*(Rota!$V$6:$V$30&gt;$A51)),SUMPRODUCT((Rota!$W$6:$W$30=D$46)*(Rota!$AB$6:$AB$30&gt;=0)*(Rota!$AB$6:$AB$30&lt;=$A51)*(Rota!$AC$6:$AC$30&gt;$A51)),SUMPRODUCT((Rota!$AD$6:$AD$30=D$46)*(Rota!$AI$6:$AI$30&gt;=0)*(Rota!$AI$6:$AI$30&lt;=$A51)*(Rota!$AJ$6:$AJ$30&gt;$A51)),SUMPRODUCT((Rota!$AK$6:$AK$30=D$46)*(Rota!$AP$6:$AP$30&gt;=0)*(Rota!$AP$6:$AP$30&lt;=$A51)*(Rota!$AQ$6:$AQ$30&gt;$A51)),SUMPRODUCT((Rota!$AR$6:$AR$30=D$46)*(Rota!$AW$6:$AW$30&gt;=0)*(Rota!$AW$6:$AW$30&lt;=$A51)*(Rota!$AX$6:$AX$30&gt;$A51))))</f>
        <v/>
      </c>
      <c r="E51" s="29">
        <f>IF(E$46="","",CHOOSE(MATCH($C$45,{"Mon","Tue","Wed","Thu","Fri","Sat","Sun"},0),SUMPRODUCT((Rota!$B$6:$B$30=E$46)*(Rota!$G$6:$G$30&gt;=0)*(Rota!$G$6:$G$30&lt;=$A51)*(Rota!$H$6:$H$30&gt;$A51)),SUMPRODUCT((Rota!$I$6:$I$30=E$46)*(Rota!$N$6:$N$30&gt;=0)*(Rota!$N$6:$N$30&lt;=$A51)*(Rota!$O$6:$O$30&gt;$A51)),SUMPRODUCT((Rota!$P$6:$P$30=E$46)*(Rota!$U$6:$U$30&gt;=0)*(Rota!$U$6:$U$30&lt;=$A51)*(Rota!$V$6:$V$30&gt;$A51)),SUMPRODUCT((Rota!$W$6:$W$30=E$46)*(Rota!$AB$6:$AB$30&gt;=0)*(Rota!$AB$6:$AB$30&lt;=$A51)*(Rota!$AC$6:$AC$30&gt;$A51)),SUMPRODUCT((Rota!$AD$6:$AD$30=E$46)*(Rota!$AI$6:$AI$30&gt;=0)*(Rota!$AI$6:$AI$30&lt;=$A51)*(Rota!$AJ$6:$AJ$30&gt;$A51)),SUMPRODUCT((Rota!$AK$6:$AK$30=E$46)*(Rota!$AP$6:$AP$30&gt;=0)*(Rota!$AP$6:$AP$30&lt;=$A51)*(Rota!$AQ$6:$AQ$30&gt;$A51)),SUMPRODUCT((Rota!$AR$6:$AR$30=E$46)*(Rota!$AW$6:$AW$30&gt;=0)*(Rota!$AW$6:$AW$30&lt;=$A51)*(Rota!$AX$6:$AX$30&gt;$A51))))</f>
        <v/>
      </c>
      <c r="F51" s="29">
        <f>IF(F$46="","",CHOOSE(MATCH($C$45,{"Mon","Tue","Wed","Thu","Fri","Sat","Sun"},0),SUMPRODUCT((Rota!$B$6:$B$30=F$46)*(Rota!$G$6:$G$30&gt;=0)*(Rota!$G$6:$G$30&lt;=$A51)*(Rota!$H$6:$H$30&gt;$A51)),SUMPRODUCT((Rota!$I$6:$I$30=F$46)*(Rota!$N$6:$N$30&gt;=0)*(Rota!$N$6:$N$30&lt;=$A51)*(Rota!$O$6:$O$30&gt;$A51)),SUMPRODUCT((Rota!$P$6:$P$30=F$46)*(Rota!$U$6:$U$30&gt;=0)*(Rota!$U$6:$U$30&lt;=$A51)*(Rota!$V$6:$V$30&gt;$A51)),SUMPRODUCT((Rota!$W$6:$W$30=F$46)*(Rota!$AB$6:$AB$30&gt;=0)*(Rota!$AB$6:$AB$30&lt;=$A51)*(Rota!$AC$6:$AC$30&gt;$A51)),SUMPRODUCT((Rota!$AD$6:$AD$30=F$46)*(Rota!$AI$6:$AI$30&gt;=0)*(Rota!$AI$6:$AI$30&lt;=$A51)*(Rota!$AJ$6:$AJ$30&gt;$A51)),SUMPRODUCT((Rota!$AK$6:$AK$30=F$46)*(Rota!$AP$6:$AP$30&gt;=0)*(Rota!$AP$6:$AP$30&lt;=$A51)*(Rota!$AQ$6:$AQ$30&gt;$A51)),SUMPRODUCT((Rota!$AR$6:$AR$30=F$46)*(Rota!$AW$6:$AW$30&gt;=0)*(Rota!$AW$6:$AW$30&lt;=$A51)*(Rota!$AX$6:$AX$30&gt;$A51))))</f>
        <v/>
      </c>
      <c r="G51" s="29">
        <f>IF(G$46="","",CHOOSE(MATCH($C$45,{"Mon","Tue","Wed","Thu","Fri","Sat","Sun"},0),SUMPRODUCT((Rota!$B$6:$B$30=G$46)*(Rota!$G$6:$G$30&gt;=0)*(Rota!$G$6:$G$30&lt;=$A51)*(Rota!$H$6:$H$30&gt;$A51)),SUMPRODUCT((Rota!$I$6:$I$30=G$46)*(Rota!$N$6:$N$30&gt;=0)*(Rota!$N$6:$N$30&lt;=$A51)*(Rota!$O$6:$O$30&gt;$A51)),SUMPRODUCT((Rota!$P$6:$P$30=G$46)*(Rota!$U$6:$U$30&gt;=0)*(Rota!$U$6:$U$30&lt;=$A51)*(Rota!$V$6:$V$30&gt;$A51)),SUMPRODUCT((Rota!$W$6:$W$30=G$46)*(Rota!$AB$6:$AB$30&gt;=0)*(Rota!$AB$6:$AB$30&lt;=$A51)*(Rota!$AC$6:$AC$30&gt;$A51)),SUMPRODUCT((Rota!$AD$6:$AD$30=G$46)*(Rota!$AI$6:$AI$30&gt;=0)*(Rota!$AI$6:$AI$30&lt;=$A51)*(Rota!$AJ$6:$AJ$30&gt;$A51)),SUMPRODUCT((Rota!$AK$6:$AK$30=G$46)*(Rota!$AP$6:$AP$30&gt;=0)*(Rota!$AP$6:$AP$30&lt;=$A51)*(Rota!$AQ$6:$AQ$30&gt;$A51)),SUMPRODUCT((Rota!$AR$6:$AR$30=G$46)*(Rota!$AW$6:$AW$30&gt;=0)*(Rota!$AW$6:$AW$30&lt;=$A51)*(Rota!$AX$6:$AX$30&gt;$A51))))</f>
        <v/>
      </c>
      <c r="H51" s="29">
        <f>IF(H$46="","",CHOOSE(MATCH($C$45,{"Mon","Tue","Wed","Thu","Fri","Sat","Sun"},0),SUMPRODUCT((Rota!$B$6:$B$30=H$46)*(Rota!$G$6:$G$30&gt;=0)*(Rota!$G$6:$G$30&lt;=$A51)*(Rota!$H$6:$H$30&gt;$A51)),SUMPRODUCT((Rota!$I$6:$I$30=H$46)*(Rota!$N$6:$N$30&gt;=0)*(Rota!$N$6:$N$30&lt;=$A51)*(Rota!$O$6:$O$30&gt;$A51)),SUMPRODUCT((Rota!$P$6:$P$30=H$46)*(Rota!$U$6:$U$30&gt;=0)*(Rota!$U$6:$U$30&lt;=$A51)*(Rota!$V$6:$V$30&gt;$A51)),SUMPRODUCT((Rota!$W$6:$W$30=H$46)*(Rota!$AB$6:$AB$30&gt;=0)*(Rota!$AB$6:$AB$30&lt;=$A51)*(Rota!$AC$6:$AC$30&gt;$A51)),SUMPRODUCT((Rota!$AD$6:$AD$30=H$46)*(Rota!$AI$6:$AI$30&gt;=0)*(Rota!$AI$6:$AI$30&lt;=$A51)*(Rota!$AJ$6:$AJ$30&gt;$A51)),SUMPRODUCT((Rota!$AK$6:$AK$30=H$46)*(Rota!$AP$6:$AP$30&gt;=0)*(Rota!$AP$6:$AP$30&lt;=$A51)*(Rota!$AQ$6:$AQ$30&gt;$A51)),SUMPRODUCT((Rota!$AR$6:$AR$30=H$46)*(Rota!$AW$6:$AW$30&gt;=0)*(Rota!$AW$6:$AW$30&lt;=$A51)*(Rota!$AX$6:$AX$30&gt;$A51))))</f>
        <v/>
      </c>
      <c r="I51" s="29">
        <f>IF(I$46="","",CHOOSE(MATCH($C$45,{"Mon","Tue","Wed","Thu","Fri","Sat","Sun"},0),SUMPRODUCT((Rota!$B$6:$B$30=I$46)*(Rota!$G$6:$G$30&gt;=0)*(Rota!$G$6:$G$30&lt;=$A51)*(Rota!$H$6:$H$30&gt;$A51)),SUMPRODUCT((Rota!$I$6:$I$30=I$46)*(Rota!$N$6:$N$30&gt;=0)*(Rota!$N$6:$N$30&lt;=$A51)*(Rota!$O$6:$O$30&gt;$A51)),SUMPRODUCT((Rota!$P$6:$P$30=I$46)*(Rota!$U$6:$U$30&gt;=0)*(Rota!$U$6:$U$30&lt;=$A51)*(Rota!$V$6:$V$30&gt;$A51)),SUMPRODUCT((Rota!$W$6:$W$30=I$46)*(Rota!$AB$6:$AB$30&gt;=0)*(Rota!$AB$6:$AB$30&lt;=$A51)*(Rota!$AC$6:$AC$30&gt;$A51)),SUMPRODUCT((Rota!$AD$6:$AD$30=I$46)*(Rota!$AI$6:$AI$30&gt;=0)*(Rota!$AI$6:$AI$30&lt;=$A51)*(Rota!$AJ$6:$AJ$30&gt;$A51)),SUMPRODUCT((Rota!$AK$6:$AK$30=I$46)*(Rota!$AP$6:$AP$30&gt;=0)*(Rota!$AP$6:$AP$30&lt;=$A51)*(Rota!$AQ$6:$AQ$30&gt;$A51)),SUMPRODUCT((Rota!$AR$6:$AR$30=I$46)*(Rota!$AW$6:$AW$30&gt;=0)*(Rota!$AW$6:$AW$30&lt;=$A51)*(Rota!$AX$6:$AX$30&gt;$A51))))</f>
        <v/>
      </c>
      <c r="J51" s="29">
        <f>IF(J$46="","",CHOOSE(MATCH($C$45,{"Mon","Tue","Wed","Thu","Fri","Sat","Sun"},0),SUMPRODUCT((Rota!$B$6:$B$30=J$46)*(Rota!$G$6:$G$30&gt;=0)*(Rota!$G$6:$G$30&lt;=$A51)*(Rota!$H$6:$H$30&gt;$A51)),SUMPRODUCT((Rota!$I$6:$I$30=J$46)*(Rota!$N$6:$N$30&gt;=0)*(Rota!$N$6:$N$30&lt;=$A51)*(Rota!$O$6:$O$30&gt;$A51)),SUMPRODUCT((Rota!$P$6:$P$30=J$46)*(Rota!$U$6:$U$30&gt;=0)*(Rota!$U$6:$U$30&lt;=$A51)*(Rota!$V$6:$V$30&gt;$A51)),SUMPRODUCT((Rota!$W$6:$W$30=J$46)*(Rota!$AB$6:$AB$30&gt;=0)*(Rota!$AB$6:$AB$30&lt;=$A51)*(Rota!$AC$6:$AC$30&gt;$A51)),SUMPRODUCT((Rota!$AD$6:$AD$30=J$46)*(Rota!$AI$6:$AI$30&gt;=0)*(Rota!$AI$6:$AI$30&lt;=$A51)*(Rota!$AJ$6:$AJ$30&gt;$A51)),SUMPRODUCT((Rota!$AK$6:$AK$30=J$46)*(Rota!$AP$6:$AP$30&gt;=0)*(Rota!$AP$6:$AP$30&lt;=$A51)*(Rota!$AQ$6:$AQ$30&gt;$A51)),SUMPRODUCT((Rota!$AR$6:$AR$30=J$46)*(Rota!$AW$6:$AW$30&gt;=0)*(Rota!$AW$6:$AW$30&lt;=$A51)*(Rota!$AX$6:$AX$30&gt;$A51))))</f>
        <v/>
      </c>
    </row>
    <row r="52">
      <c r="A52">
        <f>(HOUR($C$3)*60+MINUTE($C$3))+150</f>
        <v/>
      </c>
      <c r="B52" s="16">
        <f>TIME(INT(MOD(A52,1440)/60),MOD(A52,60),0)</f>
        <v/>
      </c>
      <c r="C52" s="29">
        <f>IF(C$46="","",CHOOSE(MATCH($C$45,{"Mon","Tue","Wed","Thu","Fri","Sat","Sun"},0),SUMPRODUCT((Rota!$B$6:$B$30=C$46)*(Rota!$G$6:$G$30&gt;=0)*(Rota!$G$6:$G$30&lt;=$A52)*(Rota!$H$6:$H$30&gt;$A52)),SUMPRODUCT((Rota!$I$6:$I$30=C$46)*(Rota!$N$6:$N$30&gt;=0)*(Rota!$N$6:$N$30&lt;=$A52)*(Rota!$O$6:$O$30&gt;$A52)),SUMPRODUCT((Rota!$P$6:$P$30=C$46)*(Rota!$U$6:$U$30&gt;=0)*(Rota!$U$6:$U$30&lt;=$A52)*(Rota!$V$6:$V$30&gt;$A52)),SUMPRODUCT((Rota!$W$6:$W$30=C$46)*(Rota!$AB$6:$AB$30&gt;=0)*(Rota!$AB$6:$AB$30&lt;=$A52)*(Rota!$AC$6:$AC$30&gt;$A52)),SUMPRODUCT((Rota!$AD$6:$AD$30=C$46)*(Rota!$AI$6:$AI$30&gt;=0)*(Rota!$AI$6:$AI$30&lt;=$A52)*(Rota!$AJ$6:$AJ$30&gt;$A52)),SUMPRODUCT((Rota!$AK$6:$AK$30=C$46)*(Rota!$AP$6:$AP$30&gt;=0)*(Rota!$AP$6:$AP$30&lt;=$A52)*(Rota!$AQ$6:$AQ$30&gt;$A52)),SUMPRODUCT((Rota!$AR$6:$AR$30=C$46)*(Rota!$AW$6:$AW$30&gt;=0)*(Rota!$AW$6:$AW$30&lt;=$A52)*(Rota!$AX$6:$AX$30&gt;$A52))))</f>
        <v/>
      </c>
      <c r="D52" s="29">
        <f>IF(D$46="","",CHOOSE(MATCH($C$45,{"Mon","Tue","Wed","Thu","Fri","Sat","Sun"},0),SUMPRODUCT((Rota!$B$6:$B$30=D$46)*(Rota!$G$6:$G$30&gt;=0)*(Rota!$G$6:$G$30&lt;=$A52)*(Rota!$H$6:$H$30&gt;$A52)),SUMPRODUCT((Rota!$I$6:$I$30=D$46)*(Rota!$N$6:$N$30&gt;=0)*(Rota!$N$6:$N$30&lt;=$A52)*(Rota!$O$6:$O$30&gt;$A52)),SUMPRODUCT((Rota!$P$6:$P$30=D$46)*(Rota!$U$6:$U$30&gt;=0)*(Rota!$U$6:$U$30&lt;=$A52)*(Rota!$V$6:$V$30&gt;$A52)),SUMPRODUCT((Rota!$W$6:$W$30=D$46)*(Rota!$AB$6:$AB$30&gt;=0)*(Rota!$AB$6:$AB$30&lt;=$A52)*(Rota!$AC$6:$AC$30&gt;$A52)),SUMPRODUCT((Rota!$AD$6:$AD$30=D$46)*(Rota!$AI$6:$AI$30&gt;=0)*(Rota!$AI$6:$AI$30&lt;=$A52)*(Rota!$AJ$6:$AJ$30&gt;$A52)),SUMPRODUCT((Rota!$AK$6:$AK$30=D$46)*(Rota!$AP$6:$AP$30&gt;=0)*(Rota!$AP$6:$AP$30&lt;=$A52)*(Rota!$AQ$6:$AQ$30&gt;$A52)),SUMPRODUCT((Rota!$AR$6:$AR$30=D$46)*(Rota!$AW$6:$AW$30&gt;=0)*(Rota!$AW$6:$AW$30&lt;=$A52)*(Rota!$AX$6:$AX$30&gt;$A52))))</f>
        <v/>
      </c>
      <c r="E52" s="29">
        <f>IF(E$46="","",CHOOSE(MATCH($C$45,{"Mon","Tue","Wed","Thu","Fri","Sat","Sun"},0),SUMPRODUCT((Rota!$B$6:$B$30=E$46)*(Rota!$G$6:$G$30&gt;=0)*(Rota!$G$6:$G$30&lt;=$A52)*(Rota!$H$6:$H$30&gt;$A52)),SUMPRODUCT((Rota!$I$6:$I$30=E$46)*(Rota!$N$6:$N$30&gt;=0)*(Rota!$N$6:$N$30&lt;=$A52)*(Rota!$O$6:$O$30&gt;$A52)),SUMPRODUCT((Rota!$P$6:$P$30=E$46)*(Rota!$U$6:$U$30&gt;=0)*(Rota!$U$6:$U$30&lt;=$A52)*(Rota!$V$6:$V$30&gt;$A52)),SUMPRODUCT((Rota!$W$6:$W$30=E$46)*(Rota!$AB$6:$AB$30&gt;=0)*(Rota!$AB$6:$AB$30&lt;=$A52)*(Rota!$AC$6:$AC$30&gt;$A52)),SUMPRODUCT((Rota!$AD$6:$AD$30=E$46)*(Rota!$AI$6:$AI$30&gt;=0)*(Rota!$AI$6:$AI$30&lt;=$A52)*(Rota!$AJ$6:$AJ$30&gt;$A52)),SUMPRODUCT((Rota!$AK$6:$AK$30=E$46)*(Rota!$AP$6:$AP$30&gt;=0)*(Rota!$AP$6:$AP$30&lt;=$A52)*(Rota!$AQ$6:$AQ$30&gt;$A52)),SUMPRODUCT((Rota!$AR$6:$AR$30=E$46)*(Rota!$AW$6:$AW$30&gt;=0)*(Rota!$AW$6:$AW$30&lt;=$A52)*(Rota!$AX$6:$AX$30&gt;$A52))))</f>
        <v/>
      </c>
      <c r="F52" s="29">
        <f>IF(F$46="","",CHOOSE(MATCH($C$45,{"Mon","Tue","Wed","Thu","Fri","Sat","Sun"},0),SUMPRODUCT((Rota!$B$6:$B$30=F$46)*(Rota!$G$6:$G$30&gt;=0)*(Rota!$G$6:$G$30&lt;=$A52)*(Rota!$H$6:$H$30&gt;$A52)),SUMPRODUCT((Rota!$I$6:$I$30=F$46)*(Rota!$N$6:$N$30&gt;=0)*(Rota!$N$6:$N$30&lt;=$A52)*(Rota!$O$6:$O$30&gt;$A52)),SUMPRODUCT((Rota!$P$6:$P$30=F$46)*(Rota!$U$6:$U$30&gt;=0)*(Rota!$U$6:$U$30&lt;=$A52)*(Rota!$V$6:$V$30&gt;$A52)),SUMPRODUCT((Rota!$W$6:$W$30=F$46)*(Rota!$AB$6:$AB$30&gt;=0)*(Rota!$AB$6:$AB$30&lt;=$A52)*(Rota!$AC$6:$AC$30&gt;$A52)),SUMPRODUCT((Rota!$AD$6:$AD$30=F$46)*(Rota!$AI$6:$AI$30&gt;=0)*(Rota!$AI$6:$AI$30&lt;=$A52)*(Rota!$AJ$6:$AJ$30&gt;$A52)),SUMPRODUCT((Rota!$AK$6:$AK$30=F$46)*(Rota!$AP$6:$AP$30&gt;=0)*(Rota!$AP$6:$AP$30&lt;=$A52)*(Rota!$AQ$6:$AQ$30&gt;$A52)),SUMPRODUCT((Rota!$AR$6:$AR$30=F$46)*(Rota!$AW$6:$AW$30&gt;=0)*(Rota!$AW$6:$AW$30&lt;=$A52)*(Rota!$AX$6:$AX$30&gt;$A52))))</f>
        <v/>
      </c>
      <c r="G52" s="29">
        <f>IF(G$46="","",CHOOSE(MATCH($C$45,{"Mon","Tue","Wed","Thu","Fri","Sat","Sun"},0),SUMPRODUCT((Rota!$B$6:$B$30=G$46)*(Rota!$G$6:$G$30&gt;=0)*(Rota!$G$6:$G$30&lt;=$A52)*(Rota!$H$6:$H$30&gt;$A52)),SUMPRODUCT((Rota!$I$6:$I$30=G$46)*(Rota!$N$6:$N$30&gt;=0)*(Rota!$N$6:$N$30&lt;=$A52)*(Rota!$O$6:$O$30&gt;$A52)),SUMPRODUCT((Rota!$P$6:$P$30=G$46)*(Rota!$U$6:$U$30&gt;=0)*(Rota!$U$6:$U$30&lt;=$A52)*(Rota!$V$6:$V$30&gt;$A52)),SUMPRODUCT((Rota!$W$6:$W$30=G$46)*(Rota!$AB$6:$AB$30&gt;=0)*(Rota!$AB$6:$AB$30&lt;=$A52)*(Rota!$AC$6:$AC$30&gt;$A52)),SUMPRODUCT((Rota!$AD$6:$AD$30=G$46)*(Rota!$AI$6:$AI$30&gt;=0)*(Rota!$AI$6:$AI$30&lt;=$A52)*(Rota!$AJ$6:$AJ$30&gt;$A52)),SUMPRODUCT((Rota!$AK$6:$AK$30=G$46)*(Rota!$AP$6:$AP$30&gt;=0)*(Rota!$AP$6:$AP$30&lt;=$A52)*(Rota!$AQ$6:$AQ$30&gt;$A52)),SUMPRODUCT((Rota!$AR$6:$AR$30=G$46)*(Rota!$AW$6:$AW$30&gt;=0)*(Rota!$AW$6:$AW$30&lt;=$A52)*(Rota!$AX$6:$AX$30&gt;$A52))))</f>
        <v/>
      </c>
      <c r="H52" s="29">
        <f>IF(H$46="","",CHOOSE(MATCH($C$45,{"Mon","Tue","Wed","Thu","Fri","Sat","Sun"},0),SUMPRODUCT((Rota!$B$6:$B$30=H$46)*(Rota!$G$6:$G$30&gt;=0)*(Rota!$G$6:$G$30&lt;=$A52)*(Rota!$H$6:$H$30&gt;$A52)),SUMPRODUCT((Rota!$I$6:$I$30=H$46)*(Rota!$N$6:$N$30&gt;=0)*(Rota!$N$6:$N$30&lt;=$A52)*(Rota!$O$6:$O$30&gt;$A52)),SUMPRODUCT((Rota!$P$6:$P$30=H$46)*(Rota!$U$6:$U$30&gt;=0)*(Rota!$U$6:$U$30&lt;=$A52)*(Rota!$V$6:$V$30&gt;$A52)),SUMPRODUCT((Rota!$W$6:$W$30=H$46)*(Rota!$AB$6:$AB$30&gt;=0)*(Rota!$AB$6:$AB$30&lt;=$A52)*(Rota!$AC$6:$AC$30&gt;$A52)),SUMPRODUCT((Rota!$AD$6:$AD$30=H$46)*(Rota!$AI$6:$AI$30&gt;=0)*(Rota!$AI$6:$AI$30&lt;=$A52)*(Rota!$AJ$6:$AJ$30&gt;$A52)),SUMPRODUCT((Rota!$AK$6:$AK$30=H$46)*(Rota!$AP$6:$AP$30&gt;=0)*(Rota!$AP$6:$AP$30&lt;=$A52)*(Rota!$AQ$6:$AQ$30&gt;$A52)),SUMPRODUCT((Rota!$AR$6:$AR$30=H$46)*(Rota!$AW$6:$AW$30&gt;=0)*(Rota!$AW$6:$AW$30&lt;=$A52)*(Rota!$AX$6:$AX$30&gt;$A52))))</f>
        <v/>
      </c>
      <c r="I52" s="29">
        <f>IF(I$46="","",CHOOSE(MATCH($C$45,{"Mon","Tue","Wed","Thu","Fri","Sat","Sun"},0),SUMPRODUCT((Rota!$B$6:$B$30=I$46)*(Rota!$G$6:$G$30&gt;=0)*(Rota!$G$6:$G$30&lt;=$A52)*(Rota!$H$6:$H$30&gt;$A52)),SUMPRODUCT((Rota!$I$6:$I$30=I$46)*(Rota!$N$6:$N$30&gt;=0)*(Rota!$N$6:$N$30&lt;=$A52)*(Rota!$O$6:$O$30&gt;$A52)),SUMPRODUCT((Rota!$P$6:$P$30=I$46)*(Rota!$U$6:$U$30&gt;=0)*(Rota!$U$6:$U$30&lt;=$A52)*(Rota!$V$6:$V$30&gt;$A52)),SUMPRODUCT((Rota!$W$6:$W$30=I$46)*(Rota!$AB$6:$AB$30&gt;=0)*(Rota!$AB$6:$AB$30&lt;=$A52)*(Rota!$AC$6:$AC$30&gt;$A52)),SUMPRODUCT((Rota!$AD$6:$AD$30=I$46)*(Rota!$AI$6:$AI$30&gt;=0)*(Rota!$AI$6:$AI$30&lt;=$A52)*(Rota!$AJ$6:$AJ$30&gt;$A52)),SUMPRODUCT((Rota!$AK$6:$AK$30=I$46)*(Rota!$AP$6:$AP$30&gt;=0)*(Rota!$AP$6:$AP$30&lt;=$A52)*(Rota!$AQ$6:$AQ$30&gt;$A52)),SUMPRODUCT((Rota!$AR$6:$AR$30=I$46)*(Rota!$AW$6:$AW$30&gt;=0)*(Rota!$AW$6:$AW$30&lt;=$A52)*(Rota!$AX$6:$AX$30&gt;$A52))))</f>
        <v/>
      </c>
      <c r="J52" s="29">
        <f>IF(J$46="","",CHOOSE(MATCH($C$45,{"Mon","Tue","Wed","Thu","Fri","Sat","Sun"},0),SUMPRODUCT((Rota!$B$6:$B$30=J$46)*(Rota!$G$6:$G$30&gt;=0)*(Rota!$G$6:$G$30&lt;=$A52)*(Rota!$H$6:$H$30&gt;$A52)),SUMPRODUCT((Rota!$I$6:$I$30=J$46)*(Rota!$N$6:$N$30&gt;=0)*(Rota!$N$6:$N$30&lt;=$A52)*(Rota!$O$6:$O$30&gt;$A52)),SUMPRODUCT((Rota!$P$6:$P$30=J$46)*(Rota!$U$6:$U$30&gt;=0)*(Rota!$U$6:$U$30&lt;=$A52)*(Rota!$V$6:$V$30&gt;$A52)),SUMPRODUCT((Rota!$W$6:$W$30=J$46)*(Rota!$AB$6:$AB$30&gt;=0)*(Rota!$AB$6:$AB$30&lt;=$A52)*(Rota!$AC$6:$AC$30&gt;$A52)),SUMPRODUCT((Rota!$AD$6:$AD$30=J$46)*(Rota!$AI$6:$AI$30&gt;=0)*(Rota!$AI$6:$AI$30&lt;=$A52)*(Rota!$AJ$6:$AJ$30&gt;$A52)),SUMPRODUCT((Rota!$AK$6:$AK$30=J$46)*(Rota!$AP$6:$AP$30&gt;=0)*(Rota!$AP$6:$AP$30&lt;=$A52)*(Rota!$AQ$6:$AQ$30&gt;$A52)),SUMPRODUCT((Rota!$AR$6:$AR$30=J$46)*(Rota!$AW$6:$AW$30&gt;=0)*(Rota!$AW$6:$AW$30&lt;=$A52)*(Rota!$AX$6:$AX$30&gt;$A52))))</f>
        <v/>
      </c>
    </row>
    <row r="53">
      <c r="A53">
        <f>(HOUR($C$3)*60+MINUTE($C$3))+180</f>
        <v/>
      </c>
      <c r="B53" s="16">
        <f>TIME(INT(MOD(A53,1440)/60),MOD(A53,60),0)</f>
        <v/>
      </c>
      <c r="C53" s="29">
        <f>IF(C$46="","",CHOOSE(MATCH($C$45,{"Mon","Tue","Wed","Thu","Fri","Sat","Sun"},0),SUMPRODUCT((Rota!$B$6:$B$30=C$46)*(Rota!$G$6:$G$30&gt;=0)*(Rota!$G$6:$G$30&lt;=$A53)*(Rota!$H$6:$H$30&gt;$A53)),SUMPRODUCT((Rota!$I$6:$I$30=C$46)*(Rota!$N$6:$N$30&gt;=0)*(Rota!$N$6:$N$30&lt;=$A53)*(Rota!$O$6:$O$30&gt;$A53)),SUMPRODUCT((Rota!$P$6:$P$30=C$46)*(Rota!$U$6:$U$30&gt;=0)*(Rota!$U$6:$U$30&lt;=$A53)*(Rota!$V$6:$V$30&gt;$A53)),SUMPRODUCT((Rota!$W$6:$W$30=C$46)*(Rota!$AB$6:$AB$30&gt;=0)*(Rota!$AB$6:$AB$30&lt;=$A53)*(Rota!$AC$6:$AC$30&gt;$A53)),SUMPRODUCT((Rota!$AD$6:$AD$30=C$46)*(Rota!$AI$6:$AI$30&gt;=0)*(Rota!$AI$6:$AI$30&lt;=$A53)*(Rota!$AJ$6:$AJ$30&gt;$A53)),SUMPRODUCT((Rota!$AK$6:$AK$30=C$46)*(Rota!$AP$6:$AP$30&gt;=0)*(Rota!$AP$6:$AP$30&lt;=$A53)*(Rota!$AQ$6:$AQ$30&gt;$A53)),SUMPRODUCT((Rota!$AR$6:$AR$30=C$46)*(Rota!$AW$6:$AW$30&gt;=0)*(Rota!$AW$6:$AW$30&lt;=$A53)*(Rota!$AX$6:$AX$30&gt;$A53))))</f>
        <v/>
      </c>
      <c r="D53" s="29">
        <f>IF(D$46="","",CHOOSE(MATCH($C$45,{"Mon","Tue","Wed","Thu","Fri","Sat","Sun"},0),SUMPRODUCT((Rota!$B$6:$B$30=D$46)*(Rota!$G$6:$G$30&gt;=0)*(Rota!$G$6:$G$30&lt;=$A53)*(Rota!$H$6:$H$30&gt;$A53)),SUMPRODUCT((Rota!$I$6:$I$30=D$46)*(Rota!$N$6:$N$30&gt;=0)*(Rota!$N$6:$N$30&lt;=$A53)*(Rota!$O$6:$O$30&gt;$A53)),SUMPRODUCT((Rota!$P$6:$P$30=D$46)*(Rota!$U$6:$U$30&gt;=0)*(Rota!$U$6:$U$30&lt;=$A53)*(Rota!$V$6:$V$30&gt;$A53)),SUMPRODUCT((Rota!$W$6:$W$30=D$46)*(Rota!$AB$6:$AB$30&gt;=0)*(Rota!$AB$6:$AB$30&lt;=$A53)*(Rota!$AC$6:$AC$30&gt;$A53)),SUMPRODUCT((Rota!$AD$6:$AD$30=D$46)*(Rota!$AI$6:$AI$30&gt;=0)*(Rota!$AI$6:$AI$30&lt;=$A53)*(Rota!$AJ$6:$AJ$30&gt;$A53)),SUMPRODUCT((Rota!$AK$6:$AK$30=D$46)*(Rota!$AP$6:$AP$30&gt;=0)*(Rota!$AP$6:$AP$30&lt;=$A53)*(Rota!$AQ$6:$AQ$30&gt;$A53)),SUMPRODUCT((Rota!$AR$6:$AR$30=D$46)*(Rota!$AW$6:$AW$30&gt;=0)*(Rota!$AW$6:$AW$30&lt;=$A53)*(Rota!$AX$6:$AX$30&gt;$A53))))</f>
        <v/>
      </c>
      <c r="E53" s="29">
        <f>IF(E$46="","",CHOOSE(MATCH($C$45,{"Mon","Tue","Wed","Thu","Fri","Sat","Sun"},0),SUMPRODUCT((Rota!$B$6:$B$30=E$46)*(Rota!$G$6:$G$30&gt;=0)*(Rota!$G$6:$G$30&lt;=$A53)*(Rota!$H$6:$H$30&gt;$A53)),SUMPRODUCT((Rota!$I$6:$I$30=E$46)*(Rota!$N$6:$N$30&gt;=0)*(Rota!$N$6:$N$30&lt;=$A53)*(Rota!$O$6:$O$30&gt;$A53)),SUMPRODUCT((Rota!$P$6:$P$30=E$46)*(Rota!$U$6:$U$30&gt;=0)*(Rota!$U$6:$U$30&lt;=$A53)*(Rota!$V$6:$V$30&gt;$A53)),SUMPRODUCT((Rota!$W$6:$W$30=E$46)*(Rota!$AB$6:$AB$30&gt;=0)*(Rota!$AB$6:$AB$30&lt;=$A53)*(Rota!$AC$6:$AC$30&gt;$A53)),SUMPRODUCT((Rota!$AD$6:$AD$30=E$46)*(Rota!$AI$6:$AI$30&gt;=0)*(Rota!$AI$6:$AI$30&lt;=$A53)*(Rota!$AJ$6:$AJ$30&gt;$A53)),SUMPRODUCT((Rota!$AK$6:$AK$30=E$46)*(Rota!$AP$6:$AP$30&gt;=0)*(Rota!$AP$6:$AP$30&lt;=$A53)*(Rota!$AQ$6:$AQ$30&gt;$A53)),SUMPRODUCT((Rota!$AR$6:$AR$30=E$46)*(Rota!$AW$6:$AW$30&gt;=0)*(Rota!$AW$6:$AW$30&lt;=$A53)*(Rota!$AX$6:$AX$30&gt;$A53))))</f>
        <v/>
      </c>
      <c r="F53" s="29">
        <f>IF(F$46="","",CHOOSE(MATCH($C$45,{"Mon","Tue","Wed","Thu","Fri","Sat","Sun"},0),SUMPRODUCT((Rota!$B$6:$B$30=F$46)*(Rota!$G$6:$G$30&gt;=0)*(Rota!$G$6:$G$30&lt;=$A53)*(Rota!$H$6:$H$30&gt;$A53)),SUMPRODUCT((Rota!$I$6:$I$30=F$46)*(Rota!$N$6:$N$30&gt;=0)*(Rota!$N$6:$N$30&lt;=$A53)*(Rota!$O$6:$O$30&gt;$A53)),SUMPRODUCT((Rota!$P$6:$P$30=F$46)*(Rota!$U$6:$U$30&gt;=0)*(Rota!$U$6:$U$30&lt;=$A53)*(Rota!$V$6:$V$30&gt;$A53)),SUMPRODUCT((Rota!$W$6:$W$30=F$46)*(Rota!$AB$6:$AB$30&gt;=0)*(Rota!$AB$6:$AB$30&lt;=$A53)*(Rota!$AC$6:$AC$30&gt;$A53)),SUMPRODUCT((Rota!$AD$6:$AD$30=F$46)*(Rota!$AI$6:$AI$30&gt;=0)*(Rota!$AI$6:$AI$30&lt;=$A53)*(Rota!$AJ$6:$AJ$30&gt;$A53)),SUMPRODUCT((Rota!$AK$6:$AK$30=F$46)*(Rota!$AP$6:$AP$30&gt;=0)*(Rota!$AP$6:$AP$30&lt;=$A53)*(Rota!$AQ$6:$AQ$30&gt;$A53)),SUMPRODUCT((Rota!$AR$6:$AR$30=F$46)*(Rota!$AW$6:$AW$30&gt;=0)*(Rota!$AW$6:$AW$30&lt;=$A53)*(Rota!$AX$6:$AX$30&gt;$A53))))</f>
        <v/>
      </c>
      <c r="G53" s="29">
        <f>IF(G$46="","",CHOOSE(MATCH($C$45,{"Mon","Tue","Wed","Thu","Fri","Sat","Sun"},0),SUMPRODUCT((Rota!$B$6:$B$30=G$46)*(Rota!$G$6:$G$30&gt;=0)*(Rota!$G$6:$G$30&lt;=$A53)*(Rota!$H$6:$H$30&gt;$A53)),SUMPRODUCT((Rota!$I$6:$I$30=G$46)*(Rota!$N$6:$N$30&gt;=0)*(Rota!$N$6:$N$30&lt;=$A53)*(Rota!$O$6:$O$30&gt;$A53)),SUMPRODUCT((Rota!$P$6:$P$30=G$46)*(Rota!$U$6:$U$30&gt;=0)*(Rota!$U$6:$U$30&lt;=$A53)*(Rota!$V$6:$V$30&gt;$A53)),SUMPRODUCT((Rota!$W$6:$W$30=G$46)*(Rota!$AB$6:$AB$30&gt;=0)*(Rota!$AB$6:$AB$30&lt;=$A53)*(Rota!$AC$6:$AC$30&gt;$A53)),SUMPRODUCT((Rota!$AD$6:$AD$30=G$46)*(Rota!$AI$6:$AI$30&gt;=0)*(Rota!$AI$6:$AI$30&lt;=$A53)*(Rota!$AJ$6:$AJ$30&gt;$A53)),SUMPRODUCT((Rota!$AK$6:$AK$30=G$46)*(Rota!$AP$6:$AP$30&gt;=0)*(Rota!$AP$6:$AP$30&lt;=$A53)*(Rota!$AQ$6:$AQ$30&gt;$A53)),SUMPRODUCT((Rota!$AR$6:$AR$30=G$46)*(Rota!$AW$6:$AW$30&gt;=0)*(Rota!$AW$6:$AW$30&lt;=$A53)*(Rota!$AX$6:$AX$30&gt;$A53))))</f>
        <v/>
      </c>
      <c r="H53" s="29">
        <f>IF(H$46="","",CHOOSE(MATCH($C$45,{"Mon","Tue","Wed","Thu","Fri","Sat","Sun"},0),SUMPRODUCT((Rota!$B$6:$B$30=H$46)*(Rota!$G$6:$G$30&gt;=0)*(Rota!$G$6:$G$30&lt;=$A53)*(Rota!$H$6:$H$30&gt;$A53)),SUMPRODUCT((Rota!$I$6:$I$30=H$46)*(Rota!$N$6:$N$30&gt;=0)*(Rota!$N$6:$N$30&lt;=$A53)*(Rota!$O$6:$O$30&gt;$A53)),SUMPRODUCT((Rota!$P$6:$P$30=H$46)*(Rota!$U$6:$U$30&gt;=0)*(Rota!$U$6:$U$30&lt;=$A53)*(Rota!$V$6:$V$30&gt;$A53)),SUMPRODUCT((Rota!$W$6:$W$30=H$46)*(Rota!$AB$6:$AB$30&gt;=0)*(Rota!$AB$6:$AB$30&lt;=$A53)*(Rota!$AC$6:$AC$30&gt;$A53)),SUMPRODUCT((Rota!$AD$6:$AD$30=H$46)*(Rota!$AI$6:$AI$30&gt;=0)*(Rota!$AI$6:$AI$30&lt;=$A53)*(Rota!$AJ$6:$AJ$30&gt;$A53)),SUMPRODUCT((Rota!$AK$6:$AK$30=H$46)*(Rota!$AP$6:$AP$30&gt;=0)*(Rota!$AP$6:$AP$30&lt;=$A53)*(Rota!$AQ$6:$AQ$30&gt;$A53)),SUMPRODUCT((Rota!$AR$6:$AR$30=H$46)*(Rota!$AW$6:$AW$30&gt;=0)*(Rota!$AW$6:$AW$30&lt;=$A53)*(Rota!$AX$6:$AX$30&gt;$A53))))</f>
        <v/>
      </c>
      <c r="I53" s="29">
        <f>IF(I$46="","",CHOOSE(MATCH($C$45,{"Mon","Tue","Wed","Thu","Fri","Sat","Sun"},0),SUMPRODUCT((Rota!$B$6:$B$30=I$46)*(Rota!$G$6:$G$30&gt;=0)*(Rota!$G$6:$G$30&lt;=$A53)*(Rota!$H$6:$H$30&gt;$A53)),SUMPRODUCT((Rota!$I$6:$I$30=I$46)*(Rota!$N$6:$N$30&gt;=0)*(Rota!$N$6:$N$30&lt;=$A53)*(Rota!$O$6:$O$30&gt;$A53)),SUMPRODUCT((Rota!$P$6:$P$30=I$46)*(Rota!$U$6:$U$30&gt;=0)*(Rota!$U$6:$U$30&lt;=$A53)*(Rota!$V$6:$V$30&gt;$A53)),SUMPRODUCT((Rota!$W$6:$W$30=I$46)*(Rota!$AB$6:$AB$30&gt;=0)*(Rota!$AB$6:$AB$30&lt;=$A53)*(Rota!$AC$6:$AC$30&gt;$A53)),SUMPRODUCT((Rota!$AD$6:$AD$30=I$46)*(Rota!$AI$6:$AI$30&gt;=0)*(Rota!$AI$6:$AI$30&lt;=$A53)*(Rota!$AJ$6:$AJ$30&gt;$A53)),SUMPRODUCT((Rota!$AK$6:$AK$30=I$46)*(Rota!$AP$6:$AP$30&gt;=0)*(Rota!$AP$6:$AP$30&lt;=$A53)*(Rota!$AQ$6:$AQ$30&gt;$A53)),SUMPRODUCT((Rota!$AR$6:$AR$30=I$46)*(Rota!$AW$6:$AW$30&gt;=0)*(Rota!$AW$6:$AW$30&lt;=$A53)*(Rota!$AX$6:$AX$30&gt;$A53))))</f>
        <v/>
      </c>
      <c r="J53" s="29">
        <f>IF(J$46="","",CHOOSE(MATCH($C$45,{"Mon","Tue","Wed","Thu","Fri","Sat","Sun"},0),SUMPRODUCT((Rota!$B$6:$B$30=J$46)*(Rota!$G$6:$G$30&gt;=0)*(Rota!$G$6:$G$30&lt;=$A53)*(Rota!$H$6:$H$30&gt;$A53)),SUMPRODUCT((Rota!$I$6:$I$30=J$46)*(Rota!$N$6:$N$30&gt;=0)*(Rota!$N$6:$N$30&lt;=$A53)*(Rota!$O$6:$O$30&gt;$A53)),SUMPRODUCT((Rota!$P$6:$P$30=J$46)*(Rota!$U$6:$U$30&gt;=0)*(Rota!$U$6:$U$30&lt;=$A53)*(Rota!$V$6:$V$30&gt;$A53)),SUMPRODUCT((Rota!$W$6:$W$30=J$46)*(Rota!$AB$6:$AB$30&gt;=0)*(Rota!$AB$6:$AB$30&lt;=$A53)*(Rota!$AC$6:$AC$30&gt;$A53)),SUMPRODUCT((Rota!$AD$6:$AD$30=J$46)*(Rota!$AI$6:$AI$30&gt;=0)*(Rota!$AI$6:$AI$30&lt;=$A53)*(Rota!$AJ$6:$AJ$30&gt;$A53)),SUMPRODUCT((Rota!$AK$6:$AK$30=J$46)*(Rota!$AP$6:$AP$30&gt;=0)*(Rota!$AP$6:$AP$30&lt;=$A53)*(Rota!$AQ$6:$AQ$30&gt;$A53)),SUMPRODUCT((Rota!$AR$6:$AR$30=J$46)*(Rota!$AW$6:$AW$30&gt;=0)*(Rota!$AW$6:$AW$30&lt;=$A53)*(Rota!$AX$6:$AX$30&gt;$A53))))</f>
        <v/>
      </c>
    </row>
    <row r="54">
      <c r="A54">
        <f>(HOUR($C$3)*60+MINUTE($C$3))+210</f>
        <v/>
      </c>
      <c r="B54" s="16">
        <f>TIME(INT(MOD(A54,1440)/60),MOD(A54,60),0)</f>
        <v/>
      </c>
      <c r="C54" s="29">
        <f>IF(C$46="","",CHOOSE(MATCH($C$45,{"Mon","Tue","Wed","Thu","Fri","Sat","Sun"},0),SUMPRODUCT((Rota!$B$6:$B$30=C$46)*(Rota!$G$6:$G$30&gt;=0)*(Rota!$G$6:$G$30&lt;=$A54)*(Rota!$H$6:$H$30&gt;$A54)),SUMPRODUCT((Rota!$I$6:$I$30=C$46)*(Rota!$N$6:$N$30&gt;=0)*(Rota!$N$6:$N$30&lt;=$A54)*(Rota!$O$6:$O$30&gt;$A54)),SUMPRODUCT((Rota!$P$6:$P$30=C$46)*(Rota!$U$6:$U$30&gt;=0)*(Rota!$U$6:$U$30&lt;=$A54)*(Rota!$V$6:$V$30&gt;$A54)),SUMPRODUCT((Rota!$W$6:$W$30=C$46)*(Rota!$AB$6:$AB$30&gt;=0)*(Rota!$AB$6:$AB$30&lt;=$A54)*(Rota!$AC$6:$AC$30&gt;$A54)),SUMPRODUCT((Rota!$AD$6:$AD$30=C$46)*(Rota!$AI$6:$AI$30&gt;=0)*(Rota!$AI$6:$AI$30&lt;=$A54)*(Rota!$AJ$6:$AJ$30&gt;$A54)),SUMPRODUCT((Rota!$AK$6:$AK$30=C$46)*(Rota!$AP$6:$AP$30&gt;=0)*(Rota!$AP$6:$AP$30&lt;=$A54)*(Rota!$AQ$6:$AQ$30&gt;$A54)),SUMPRODUCT((Rota!$AR$6:$AR$30=C$46)*(Rota!$AW$6:$AW$30&gt;=0)*(Rota!$AW$6:$AW$30&lt;=$A54)*(Rota!$AX$6:$AX$30&gt;$A54))))</f>
        <v/>
      </c>
      <c r="D54" s="29">
        <f>IF(D$46="","",CHOOSE(MATCH($C$45,{"Mon","Tue","Wed","Thu","Fri","Sat","Sun"},0),SUMPRODUCT((Rota!$B$6:$B$30=D$46)*(Rota!$G$6:$G$30&gt;=0)*(Rota!$G$6:$G$30&lt;=$A54)*(Rota!$H$6:$H$30&gt;$A54)),SUMPRODUCT((Rota!$I$6:$I$30=D$46)*(Rota!$N$6:$N$30&gt;=0)*(Rota!$N$6:$N$30&lt;=$A54)*(Rota!$O$6:$O$30&gt;$A54)),SUMPRODUCT((Rota!$P$6:$P$30=D$46)*(Rota!$U$6:$U$30&gt;=0)*(Rota!$U$6:$U$30&lt;=$A54)*(Rota!$V$6:$V$30&gt;$A54)),SUMPRODUCT((Rota!$W$6:$W$30=D$46)*(Rota!$AB$6:$AB$30&gt;=0)*(Rota!$AB$6:$AB$30&lt;=$A54)*(Rota!$AC$6:$AC$30&gt;$A54)),SUMPRODUCT((Rota!$AD$6:$AD$30=D$46)*(Rota!$AI$6:$AI$30&gt;=0)*(Rota!$AI$6:$AI$30&lt;=$A54)*(Rota!$AJ$6:$AJ$30&gt;$A54)),SUMPRODUCT((Rota!$AK$6:$AK$30=D$46)*(Rota!$AP$6:$AP$30&gt;=0)*(Rota!$AP$6:$AP$30&lt;=$A54)*(Rota!$AQ$6:$AQ$30&gt;$A54)),SUMPRODUCT((Rota!$AR$6:$AR$30=D$46)*(Rota!$AW$6:$AW$30&gt;=0)*(Rota!$AW$6:$AW$30&lt;=$A54)*(Rota!$AX$6:$AX$30&gt;$A54))))</f>
        <v/>
      </c>
      <c r="E54" s="29">
        <f>IF(E$46="","",CHOOSE(MATCH($C$45,{"Mon","Tue","Wed","Thu","Fri","Sat","Sun"},0),SUMPRODUCT((Rota!$B$6:$B$30=E$46)*(Rota!$G$6:$G$30&gt;=0)*(Rota!$G$6:$G$30&lt;=$A54)*(Rota!$H$6:$H$30&gt;$A54)),SUMPRODUCT((Rota!$I$6:$I$30=E$46)*(Rota!$N$6:$N$30&gt;=0)*(Rota!$N$6:$N$30&lt;=$A54)*(Rota!$O$6:$O$30&gt;$A54)),SUMPRODUCT((Rota!$P$6:$P$30=E$46)*(Rota!$U$6:$U$30&gt;=0)*(Rota!$U$6:$U$30&lt;=$A54)*(Rota!$V$6:$V$30&gt;$A54)),SUMPRODUCT((Rota!$W$6:$W$30=E$46)*(Rota!$AB$6:$AB$30&gt;=0)*(Rota!$AB$6:$AB$30&lt;=$A54)*(Rota!$AC$6:$AC$30&gt;$A54)),SUMPRODUCT((Rota!$AD$6:$AD$30=E$46)*(Rota!$AI$6:$AI$30&gt;=0)*(Rota!$AI$6:$AI$30&lt;=$A54)*(Rota!$AJ$6:$AJ$30&gt;$A54)),SUMPRODUCT((Rota!$AK$6:$AK$30=E$46)*(Rota!$AP$6:$AP$30&gt;=0)*(Rota!$AP$6:$AP$30&lt;=$A54)*(Rota!$AQ$6:$AQ$30&gt;$A54)),SUMPRODUCT((Rota!$AR$6:$AR$30=E$46)*(Rota!$AW$6:$AW$30&gt;=0)*(Rota!$AW$6:$AW$30&lt;=$A54)*(Rota!$AX$6:$AX$30&gt;$A54))))</f>
        <v/>
      </c>
      <c r="F54" s="29">
        <f>IF(F$46="","",CHOOSE(MATCH($C$45,{"Mon","Tue","Wed","Thu","Fri","Sat","Sun"},0),SUMPRODUCT((Rota!$B$6:$B$30=F$46)*(Rota!$G$6:$G$30&gt;=0)*(Rota!$G$6:$G$30&lt;=$A54)*(Rota!$H$6:$H$30&gt;$A54)),SUMPRODUCT((Rota!$I$6:$I$30=F$46)*(Rota!$N$6:$N$30&gt;=0)*(Rota!$N$6:$N$30&lt;=$A54)*(Rota!$O$6:$O$30&gt;$A54)),SUMPRODUCT((Rota!$P$6:$P$30=F$46)*(Rota!$U$6:$U$30&gt;=0)*(Rota!$U$6:$U$30&lt;=$A54)*(Rota!$V$6:$V$30&gt;$A54)),SUMPRODUCT((Rota!$W$6:$W$30=F$46)*(Rota!$AB$6:$AB$30&gt;=0)*(Rota!$AB$6:$AB$30&lt;=$A54)*(Rota!$AC$6:$AC$30&gt;$A54)),SUMPRODUCT((Rota!$AD$6:$AD$30=F$46)*(Rota!$AI$6:$AI$30&gt;=0)*(Rota!$AI$6:$AI$30&lt;=$A54)*(Rota!$AJ$6:$AJ$30&gt;$A54)),SUMPRODUCT((Rota!$AK$6:$AK$30=F$46)*(Rota!$AP$6:$AP$30&gt;=0)*(Rota!$AP$6:$AP$30&lt;=$A54)*(Rota!$AQ$6:$AQ$30&gt;$A54)),SUMPRODUCT((Rota!$AR$6:$AR$30=F$46)*(Rota!$AW$6:$AW$30&gt;=0)*(Rota!$AW$6:$AW$30&lt;=$A54)*(Rota!$AX$6:$AX$30&gt;$A54))))</f>
        <v/>
      </c>
      <c r="G54" s="29">
        <f>IF(G$46="","",CHOOSE(MATCH($C$45,{"Mon","Tue","Wed","Thu","Fri","Sat","Sun"},0),SUMPRODUCT((Rota!$B$6:$B$30=G$46)*(Rota!$G$6:$G$30&gt;=0)*(Rota!$G$6:$G$30&lt;=$A54)*(Rota!$H$6:$H$30&gt;$A54)),SUMPRODUCT((Rota!$I$6:$I$30=G$46)*(Rota!$N$6:$N$30&gt;=0)*(Rota!$N$6:$N$30&lt;=$A54)*(Rota!$O$6:$O$30&gt;$A54)),SUMPRODUCT((Rota!$P$6:$P$30=G$46)*(Rota!$U$6:$U$30&gt;=0)*(Rota!$U$6:$U$30&lt;=$A54)*(Rota!$V$6:$V$30&gt;$A54)),SUMPRODUCT((Rota!$W$6:$W$30=G$46)*(Rota!$AB$6:$AB$30&gt;=0)*(Rota!$AB$6:$AB$30&lt;=$A54)*(Rota!$AC$6:$AC$30&gt;$A54)),SUMPRODUCT((Rota!$AD$6:$AD$30=G$46)*(Rota!$AI$6:$AI$30&gt;=0)*(Rota!$AI$6:$AI$30&lt;=$A54)*(Rota!$AJ$6:$AJ$30&gt;$A54)),SUMPRODUCT((Rota!$AK$6:$AK$30=G$46)*(Rota!$AP$6:$AP$30&gt;=0)*(Rota!$AP$6:$AP$30&lt;=$A54)*(Rota!$AQ$6:$AQ$30&gt;$A54)),SUMPRODUCT((Rota!$AR$6:$AR$30=G$46)*(Rota!$AW$6:$AW$30&gt;=0)*(Rota!$AW$6:$AW$30&lt;=$A54)*(Rota!$AX$6:$AX$30&gt;$A54))))</f>
        <v/>
      </c>
      <c r="H54" s="29">
        <f>IF(H$46="","",CHOOSE(MATCH($C$45,{"Mon","Tue","Wed","Thu","Fri","Sat","Sun"},0),SUMPRODUCT((Rota!$B$6:$B$30=H$46)*(Rota!$G$6:$G$30&gt;=0)*(Rota!$G$6:$G$30&lt;=$A54)*(Rota!$H$6:$H$30&gt;$A54)),SUMPRODUCT((Rota!$I$6:$I$30=H$46)*(Rota!$N$6:$N$30&gt;=0)*(Rota!$N$6:$N$30&lt;=$A54)*(Rota!$O$6:$O$30&gt;$A54)),SUMPRODUCT((Rota!$P$6:$P$30=H$46)*(Rota!$U$6:$U$30&gt;=0)*(Rota!$U$6:$U$30&lt;=$A54)*(Rota!$V$6:$V$30&gt;$A54)),SUMPRODUCT((Rota!$W$6:$W$30=H$46)*(Rota!$AB$6:$AB$30&gt;=0)*(Rota!$AB$6:$AB$30&lt;=$A54)*(Rota!$AC$6:$AC$30&gt;$A54)),SUMPRODUCT((Rota!$AD$6:$AD$30=H$46)*(Rota!$AI$6:$AI$30&gt;=0)*(Rota!$AI$6:$AI$30&lt;=$A54)*(Rota!$AJ$6:$AJ$30&gt;$A54)),SUMPRODUCT((Rota!$AK$6:$AK$30=H$46)*(Rota!$AP$6:$AP$30&gt;=0)*(Rota!$AP$6:$AP$30&lt;=$A54)*(Rota!$AQ$6:$AQ$30&gt;$A54)),SUMPRODUCT((Rota!$AR$6:$AR$30=H$46)*(Rota!$AW$6:$AW$30&gt;=0)*(Rota!$AW$6:$AW$30&lt;=$A54)*(Rota!$AX$6:$AX$30&gt;$A54))))</f>
        <v/>
      </c>
      <c r="I54" s="29">
        <f>IF(I$46="","",CHOOSE(MATCH($C$45,{"Mon","Tue","Wed","Thu","Fri","Sat","Sun"},0),SUMPRODUCT((Rota!$B$6:$B$30=I$46)*(Rota!$G$6:$G$30&gt;=0)*(Rota!$G$6:$G$30&lt;=$A54)*(Rota!$H$6:$H$30&gt;$A54)),SUMPRODUCT((Rota!$I$6:$I$30=I$46)*(Rota!$N$6:$N$30&gt;=0)*(Rota!$N$6:$N$30&lt;=$A54)*(Rota!$O$6:$O$30&gt;$A54)),SUMPRODUCT((Rota!$P$6:$P$30=I$46)*(Rota!$U$6:$U$30&gt;=0)*(Rota!$U$6:$U$30&lt;=$A54)*(Rota!$V$6:$V$30&gt;$A54)),SUMPRODUCT((Rota!$W$6:$W$30=I$46)*(Rota!$AB$6:$AB$30&gt;=0)*(Rota!$AB$6:$AB$30&lt;=$A54)*(Rota!$AC$6:$AC$30&gt;$A54)),SUMPRODUCT((Rota!$AD$6:$AD$30=I$46)*(Rota!$AI$6:$AI$30&gt;=0)*(Rota!$AI$6:$AI$30&lt;=$A54)*(Rota!$AJ$6:$AJ$30&gt;$A54)),SUMPRODUCT((Rota!$AK$6:$AK$30=I$46)*(Rota!$AP$6:$AP$30&gt;=0)*(Rota!$AP$6:$AP$30&lt;=$A54)*(Rota!$AQ$6:$AQ$30&gt;$A54)),SUMPRODUCT((Rota!$AR$6:$AR$30=I$46)*(Rota!$AW$6:$AW$30&gt;=0)*(Rota!$AW$6:$AW$30&lt;=$A54)*(Rota!$AX$6:$AX$30&gt;$A54))))</f>
        <v/>
      </c>
      <c r="J54" s="29">
        <f>IF(J$46="","",CHOOSE(MATCH($C$45,{"Mon","Tue","Wed","Thu","Fri","Sat","Sun"},0),SUMPRODUCT((Rota!$B$6:$B$30=J$46)*(Rota!$G$6:$G$30&gt;=0)*(Rota!$G$6:$G$30&lt;=$A54)*(Rota!$H$6:$H$30&gt;$A54)),SUMPRODUCT((Rota!$I$6:$I$30=J$46)*(Rota!$N$6:$N$30&gt;=0)*(Rota!$N$6:$N$30&lt;=$A54)*(Rota!$O$6:$O$30&gt;$A54)),SUMPRODUCT((Rota!$P$6:$P$30=J$46)*(Rota!$U$6:$U$30&gt;=0)*(Rota!$U$6:$U$30&lt;=$A54)*(Rota!$V$6:$V$30&gt;$A54)),SUMPRODUCT((Rota!$W$6:$W$30=J$46)*(Rota!$AB$6:$AB$30&gt;=0)*(Rota!$AB$6:$AB$30&lt;=$A54)*(Rota!$AC$6:$AC$30&gt;$A54)),SUMPRODUCT((Rota!$AD$6:$AD$30=J$46)*(Rota!$AI$6:$AI$30&gt;=0)*(Rota!$AI$6:$AI$30&lt;=$A54)*(Rota!$AJ$6:$AJ$30&gt;$A54)),SUMPRODUCT((Rota!$AK$6:$AK$30=J$46)*(Rota!$AP$6:$AP$30&gt;=0)*(Rota!$AP$6:$AP$30&lt;=$A54)*(Rota!$AQ$6:$AQ$30&gt;$A54)),SUMPRODUCT((Rota!$AR$6:$AR$30=J$46)*(Rota!$AW$6:$AW$30&gt;=0)*(Rota!$AW$6:$AW$30&lt;=$A54)*(Rota!$AX$6:$AX$30&gt;$A54))))</f>
        <v/>
      </c>
    </row>
    <row r="55">
      <c r="A55">
        <f>(HOUR($C$3)*60+MINUTE($C$3))+240</f>
        <v/>
      </c>
      <c r="B55" s="16">
        <f>TIME(INT(MOD(A55,1440)/60),MOD(A55,60),0)</f>
        <v/>
      </c>
      <c r="C55" s="29">
        <f>IF(C$46="","",CHOOSE(MATCH($C$45,{"Mon","Tue","Wed","Thu","Fri","Sat","Sun"},0),SUMPRODUCT((Rota!$B$6:$B$30=C$46)*(Rota!$G$6:$G$30&gt;=0)*(Rota!$G$6:$G$30&lt;=$A55)*(Rota!$H$6:$H$30&gt;$A55)),SUMPRODUCT((Rota!$I$6:$I$30=C$46)*(Rota!$N$6:$N$30&gt;=0)*(Rota!$N$6:$N$30&lt;=$A55)*(Rota!$O$6:$O$30&gt;$A55)),SUMPRODUCT((Rota!$P$6:$P$30=C$46)*(Rota!$U$6:$U$30&gt;=0)*(Rota!$U$6:$U$30&lt;=$A55)*(Rota!$V$6:$V$30&gt;$A55)),SUMPRODUCT((Rota!$W$6:$W$30=C$46)*(Rota!$AB$6:$AB$30&gt;=0)*(Rota!$AB$6:$AB$30&lt;=$A55)*(Rota!$AC$6:$AC$30&gt;$A55)),SUMPRODUCT((Rota!$AD$6:$AD$30=C$46)*(Rota!$AI$6:$AI$30&gt;=0)*(Rota!$AI$6:$AI$30&lt;=$A55)*(Rota!$AJ$6:$AJ$30&gt;$A55)),SUMPRODUCT((Rota!$AK$6:$AK$30=C$46)*(Rota!$AP$6:$AP$30&gt;=0)*(Rota!$AP$6:$AP$30&lt;=$A55)*(Rota!$AQ$6:$AQ$30&gt;$A55)),SUMPRODUCT((Rota!$AR$6:$AR$30=C$46)*(Rota!$AW$6:$AW$30&gt;=0)*(Rota!$AW$6:$AW$30&lt;=$A55)*(Rota!$AX$6:$AX$30&gt;$A55))))</f>
        <v/>
      </c>
      <c r="D55" s="29">
        <f>IF(D$46="","",CHOOSE(MATCH($C$45,{"Mon","Tue","Wed","Thu","Fri","Sat","Sun"},0),SUMPRODUCT((Rota!$B$6:$B$30=D$46)*(Rota!$G$6:$G$30&gt;=0)*(Rota!$G$6:$G$30&lt;=$A55)*(Rota!$H$6:$H$30&gt;$A55)),SUMPRODUCT((Rota!$I$6:$I$30=D$46)*(Rota!$N$6:$N$30&gt;=0)*(Rota!$N$6:$N$30&lt;=$A55)*(Rota!$O$6:$O$30&gt;$A55)),SUMPRODUCT((Rota!$P$6:$P$30=D$46)*(Rota!$U$6:$U$30&gt;=0)*(Rota!$U$6:$U$30&lt;=$A55)*(Rota!$V$6:$V$30&gt;$A55)),SUMPRODUCT((Rota!$W$6:$W$30=D$46)*(Rota!$AB$6:$AB$30&gt;=0)*(Rota!$AB$6:$AB$30&lt;=$A55)*(Rota!$AC$6:$AC$30&gt;$A55)),SUMPRODUCT((Rota!$AD$6:$AD$30=D$46)*(Rota!$AI$6:$AI$30&gt;=0)*(Rota!$AI$6:$AI$30&lt;=$A55)*(Rota!$AJ$6:$AJ$30&gt;$A55)),SUMPRODUCT((Rota!$AK$6:$AK$30=D$46)*(Rota!$AP$6:$AP$30&gt;=0)*(Rota!$AP$6:$AP$30&lt;=$A55)*(Rota!$AQ$6:$AQ$30&gt;$A55)),SUMPRODUCT((Rota!$AR$6:$AR$30=D$46)*(Rota!$AW$6:$AW$30&gt;=0)*(Rota!$AW$6:$AW$30&lt;=$A55)*(Rota!$AX$6:$AX$30&gt;$A55))))</f>
        <v/>
      </c>
      <c r="E55" s="29">
        <f>IF(E$46="","",CHOOSE(MATCH($C$45,{"Mon","Tue","Wed","Thu","Fri","Sat","Sun"},0),SUMPRODUCT((Rota!$B$6:$B$30=E$46)*(Rota!$G$6:$G$30&gt;=0)*(Rota!$G$6:$G$30&lt;=$A55)*(Rota!$H$6:$H$30&gt;$A55)),SUMPRODUCT((Rota!$I$6:$I$30=E$46)*(Rota!$N$6:$N$30&gt;=0)*(Rota!$N$6:$N$30&lt;=$A55)*(Rota!$O$6:$O$30&gt;$A55)),SUMPRODUCT((Rota!$P$6:$P$30=E$46)*(Rota!$U$6:$U$30&gt;=0)*(Rota!$U$6:$U$30&lt;=$A55)*(Rota!$V$6:$V$30&gt;$A55)),SUMPRODUCT((Rota!$W$6:$W$30=E$46)*(Rota!$AB$6:$AB$30&gt;=0)*(Rota!$AB$6:$AB$30&lt;=$A55)*(Rota!$AC$6:$AC$30&gt;$A55)),SUMPRODUCT((Rota!$AD$6:$AD$30=E$46)*(Rota!$AI$6:$AI$30&gt;=0)*(Rota!$AI$6:$AI$30&lt;=$A55)*(Rota!$AJ$6:$AJ$30&gt;$A55)),SUMPRODUCT((Rota!$AK$6:$AK$30=E$46)*(Rota!$AP$6:$AP$30&gt;=0)*(Rota!$AP$6:$AP$30&lt;=$A55)*(Rota!$AQ$6:$AQ$30&gt;$A55)),SUMPRODUCT((Rota!$AR$6:$AR$30=E$46)*(Rota!$AW$6:$AW$30&gt;=0)*(Rota!$AW$6:$AW$30&lt;=$A55)*(Rota!$AX$6:$AX$30&gt;$A55))))</f>
        <v/>
      </c>
      <c r="F55" s="29">
        <f>IF(F$46="","",CHOOSE(MATCH($C$45,{"Mon","Tue","Wed","Thu","Fri","Sat","Sun"},0),SUMPRODUCT((Rota!$B$6:$B$30=F$46)*(Rota!$G$6:$G$30&gt;=0)*(Rota!$G$6:$G$30&lt;=$A55)*(Rota!$H$6:$H$30&gt;$A55)),SUMPRODUCT((Rota!$I$6:$I$30=F$46)*(Rota!$N$6:$N$30&gt;=0)*(Rota!$N$6:$N$30&lt;=$A55)*(Rota!$O$6:$O$30&gt;$A55)),SUMPRODUCT((Rota!$P$6:$P$30=F$46)*(Rota!$U$6:$U$30&gt;=0)*(Rota!$U$6:$U$30&lt;=$A55)*(Rota!$V$6:$V$30&gt;$A55)),SUMPRODUCT((Rota!$W$6:$W$30=F$46)*(Rota!$AB$6:$AB$30&gt;=0)*(Rota!$AB$6:$AB$30&lt;=$A55)*(Rota!$AC$6:$AC$30&gt;$A55)),SUMPRODUCT((Rota!$AD$6:$AD$30=F$46)*(Rota!$AI$6:$AI$30&gt;=0)*(Rota!$AI$6:$AI$30&lt;=$A55)*(Rota!$AJ$6:$AJ$30&gt;$A55)),SUMPRODUCT((Rota!$AK$6:$AK$30=F$46)*(Rota!$AP$6:$AP$30&gt;=0)*(Rota!$AP$6:$AP$30&lt;=$A55)*(Rota!$AQ$6:$AQ$30&gt;$A55)),SUMPRODUCT((Rota!$AR$6:$AR$30=F$46)*(Rota!$AW$6:$AW$30&gt;=0)*(Rota!$AW$6:$AW$30&lt;=$A55)*(Rota!$AX$6:$AX$30&gt;$A55))))</f>
        <v/>
      </c>
      <c r="G55" s="29">
        <f>IF(G$46="","",CHOOSE(MATCH($C$45,{"Mon","Tue","Wed","Thu","Fri","Sat","Sun"},0),SUMPRODUCT((Rota!$B$6:$B$30=G$46)*(Rota!$G$6:$G$30&gt;=0)*(Rota!$G$6:$G$30&lt;=$A55)*(Rota!$H$6:$H$30&gt;$A55)),SUMPRODUCT((Rota!$I$6:$I$30=G$46)*(Rota!$N$6:$N$30&gt;=0)*(Rota!$N$6:$N$30&lt;=$A55)*(Rota!$O$6:$O$30&gt;$A55)),SUMPRODUCT((Rota!$P$6:$P$30=G$46)*(Rota!$U$6:$U$30&gt;=0)*(Rota!$U$6:$U$30&lt;=$A55)*(Rota!$V$6:$V$30&gt;$A55)),SUMPRODUCT((Rota!$W$6:$W$30=G$46)*(Rota!$AB$6:$AB$30&gt;=0)*(Rota!$AB$6:$AB$30&lt;=$A55)*(Rota!$AC$6:$AC$30&gt;$A55)),SUMPRODUCT((Rota!$AD$6:$AD$30=G$46)*(Rota!$AI$6:$AI$30&gt;=0)*(Rota!$AI$6:$AI$30&lt;=$A55)*(Rota!$AJ$6:$AJ$30&gt;$A55)),SUMPRODUCT((Rota!$AK$6:$AK$30=G$46)*(Rota!$AP$6:$AP$30&gt;=0)*(Rota!$AP$6:$AP$30&lt;=$A55)*(Rota!$AQ$6:$AQ$30&gt;$A55)),SUMPRODUCT((Rota!$AR$6:$AR$30=G$46)*(Rota!$AW$6:$AW$30&gt;=0)*(Rota!$AW$6:$AW$30&lt;=$A55)*(Rota!$AX$6:$AX$30&gt;$A55))))</f>
        <v/>
      </c>
      <c r="H55" s="29">
        <f>IF(H$46="","",CHOOSE(MATCH($C$45,{"Mon","Tue","Wed","Thu","Fri","Sat","Sun"},0),SUMPRODUCT((Rota!$B$6:$B$30=H$46)*(Rota!$G$6:$G$30&gt;=0)*(Rota!$G$6:$G$30&lt;=$A55)*(Rota!$H$6:$H$30&gt;$A55)),SUMPRODUCT((Rota!$I$6:$I$30=H$46)*(Rota!$N$6:$N$30&gt;=0)*(Rota!$N$6:$N$30&lt;=$A55)*(Rota!$O$6:$O$30&gt;$A55)),SUMPRODUCT((Rota!$P$6:$P$30=H$46)*(Rota!$U$6:$U$30&gt;=0)*(Rota!$U$6:$U$30&lt;=$A55)*(Rota!$V$6:$V$30&gt;$A55)),SUMPRODUCT((Rota!$W$6:$W$30=H$46)*(Rota!$AB$6:$AB$30&gt;=0)*(Rota!$AB$6:$AB$30&lt;=$A55)*(Rota!$AC$6:$AC$30&gt;$A55)),SUMPRODUCT((Rota!$AD$6:$AD$30=H$46)*(Rota!$AI$6:$AI$30&gt;=0)*(Rota!$AI$6:$AI$30&lt;=$A55)*(Rota!$AJ$6:$AJ$30&gt;$A55)),SUMPRODUCT((Rota!$AK$6:$AK$30=H$46)*(Rota!$AP$6:$AP$30&gt;=0)*(Rota!$AP$6:$AP$30&lt;=$A55)*(Rota!$AQ$6:$AQ$30&gt;$A55)),SUMPRODUCT((Rota!$AR$6:$AR$30=H$46)*(Rota!$AW$6:$AW$30&gt;=0)*(Rota!$AW$6:$AW$30&lt;=$A55)*(Rota!$AX$6:$AX$30&gt;$A55))))</f>
        <v/>
      </c>
      <c r="I55" s="29">
        <f>IF(I$46="","",CHOOSE(MATCH($C$45,{"Mon","Tue","Wed","Thu","Fri","Sat","Sun"},0),SUMPRODUCT((Rota!$B$6:$B$30=I$46)*(Rota!$G$6:$G$30&gt;=0)*(Rota!$G$6:$G$30&lt;=$A55)*(Rota!$H$6:$H$30&gt;$A55)),SUMPRODUCT((Rota!$I$6:$I$30=I$46)*(Rota!$N$6:$N$30&gt;=0)*(Rota!$N$6:$N$30&lt;=$A55)*(Rota!$O$6:$O$30&gt;$A55)),SUMPRODUCT((Rota!$P$6:$P$30=I$46)*(Rota!$U$6:$U$30&gt;=0)*(Rota!$U$6:$U$30&lt;=$A55)*(Rota!$V$6:$V$30&gt;$A55)),SUMPRODUCT((Rota!$W$6:$W$30=I$46)*(Rota!$AB$6:$AB$30&gt;=0)*(Rota!$AB$6:$AB$30&lt;=$A55)*(Rota!$AC$6:$AC$30&gt;$A55)),SUMPRODUCT((Rota!$AD$6:$AD$30=I$46)*(Rota!$AI$6:$AI$30&gt;=0)*(Rota!$AI$6:$AI$30&lt;=$A55)*(Rota!$AJ$6:$AJ$30&gt;$A55)),SUMPRODUCT((Rota!$AK$6:$AK$30=I$46)*(Rota!$AP$6:$AP$30&gt;=0)*(Rota!$AP$6:$AP$30&lt;=$A55)*(Rota!$AQ$6:$AQ$30&gt;$A55)),SUMPRODUCT((Rota!$AR$6:$AR$30=I$46)*(Rota!$AW$6:$AW$30&gt;=0)*(Rota!$AW$6:$AW$30&lt;=$A55)*(Rota!$AX$6:$AX$30&gt;$A55))))</f>
        <v/>
      </c>
      <c r="J55" s="29">
        <f>IF(J$46="","",CHOOSE(MATCH($C$45,{"Mon","Tue","Wed","Thu","Fri","Sat","Sun"},0),SUMPRODUCT((Rota!$B$6:$B$30=J$46)*(Rota!$G$6:$G$30&gt;=0)*(Rota!$G$6:$G$30&lt;=$A55)*(Rota!$H$6:$H$30&gt;$A55)),SUMPRODUCT((Rota!$I$6:$I$30=J$46)*(Rota!$N$6:$N$30&gt;=0)*(Rota!$N$6:$N$30&lt;=$A55)*(Rota!$O$6:$O$30&gt;$A55)),SUMPRODUCT((Rota!$P$6:$P$30=J$46)*(Rota!$U$6:$U$30&gt;=0)*(Rota!$U$6:$U$30&lt;=$A55)*(Rota!$V$6:$V$30&gt;$A55)),SUMPRODUCT((Rota!$W$6:$W$30=J$46)*(Rota!$AB$6:$AB$30&gt;=0)*(Rota!$AB$6:$AB$30&lt;=$A55)*(Rota!$AC$6:$AC$30&gt;$A55)),SUMPRODUCT((Rota!$AD$6:$AD$30=J$46)*(Rota!$AI$6:$AI$30&gt;=0)*(Rota!$AI$6:$AI$30&lt;=$A55)*(Rota!$AJ$6:$AJ$30&gt;$A55)),SUMPRODUCT((Rota!$AK$6:$AK$30=J$46)*(Rota!$AP$6:$AP$30&gt;=0)*(Rota!$AP$6:$AP$30&lt;=$A55)*(Rota!$AQ$6:$AQ$30&gt;$A55)),SUMPRODUCT((Rota!$AR$6:$AR$30=J$46)*(Rota!$AW$6:$AW$30&gt;=0)*(Rota!$AW$6:$AW$30&lt;=$A55)*(Rota!$AX$6:$AX$30&gt;$A55))))</f>
        <v/>
      </c>
    </row>
    <row r="56">
      <c r="A56">
        <f>(HOUR($C$3)*60+MINUTE($C$3))+270</f>
        <v/>
      </c>
      <c r="B56" s="16">
        <f>TIME(INT(MOD(A56,1440)/60),MOD(A56,60),0)</f>
        <v/>
      </c>
      <c r="C56" s="29">
        <f>IF(C$46="","",CHOOSE(MATCH($C$45,{"Mon","Tue","Wed","Thu","Fri","Sat","Sun"},0),SUMPRODUCT((Rota!$B$6:$B$30=C$46)*(Rota!$G$6:$G$30&gt;=0)*(Rota!$G$6:$G$30&lt;=$A56)*(Rota!$H$6:$H$30&gt;$A56)),SUMPRODUCT((Rota!$I$6:$I$30=C$46)*(Rota!$N$6:$N$30&gt;=0)*(Rota!$N$6:$N$30&lt;=$A56)*(Rota!$O$6:$O$30&gt;$A56)),SUMPRODUCT((Rota!$P$6:$P$30=C$46)*(Rota!$U$6:$U$30&gt;=0)*(Rota!$U$6:$U$30&lt;=$A56)*(Rota!$V$6:$V$30&gt;$A56)),SUMPRODUCT((Rota!$W$6:$W$30=C$46)*(Rota!$AB$6:$AB$30&gt;=0)*(Rota!$AB$6:$AB$30&lt;=$A56)*(Rota!$AC$6:$AC$30&gt;$A56)),SUMPRODUCT((Rota!$AD$6:$AD$30=C$46)*(Rota!$AI$6:$AI$30&gt;=0)*(Rota!$AI$6:$AI$30&lt;=$A56)*(Rota!$AJ$6:$AJ$30&gt;$A56)),SUMPRODUCT((Rota!$AK$6:$AK$30=C$46)*(Rota!$AP$6:$AP$30&gt;=0)*(Rota!$AP$6:$AP$30&lt;=$A56)*(Rota!$AQ$6:$AQ$30&gt;$A56)),SUMPRODUCT((Rota!$AR$6:$AR$30=C$46)*(Rota!$AW$6:$AW$30&gt;=0)*(Rota!$AW$6:$AW$30&lt;=$A56)*(Rota!$AX$6:$AX$30&gt;$A56))))</f>
        <v/>
      </c>
      <c r="D56" s="29">
        <f>IF(D$46="","",CHOOSE(MATCH($C$45,{"Mon","Tue","Wed","Thu","Fri","Sat","Sun"},0),SUMPRODUCT((Rota!$B$6:$B$30=D$46)*(Rota!$G$6:$G$30&gt;=0)*(Rota!$G$6:$G$30&lt;=$A56)*(Rota!$H$6:$H$30&gt;$A56)),SUMPRODUCT((Rota!$I$6:$I$30=D$46)*(Rota!$N$6:$N$30&gt;=0)*(Rota!$N$6:$N$30&lt;=$A56)*(Rota!$O$6:$O$30&gt;$A56)),SUMPRODUCT((Rota!$P$6:$P$30=D$46)*(Rota!$U$6:$U$30&gt;=0)*(Rota!$U$6:$U$30&lt;=$A56)*(Rota!$V$6:$V$30&gt;$A56)),SUMPRODUCT((Rota!$W$6:$W$30=D$46)*(Rota!$AB$6:$AB$30&gt;=0)*(Rota!$AB$6:$AB$30&lt;=$A56)*(Rota!$AC$6:$AC$30&gt;$A56)),SUMPRODUCT((Rota!$AD$6:$AD$30=D$46)*(Rota!$AI$6:$AI$30&gt;=0)*(Rota!$AI$6:$AI$30&lt;=$A56)*(Rota!$AJ$6:$AJ$30&gt;$A56)),SUMPRODUCT((Rota!$AK$6:$AK$30=D$46)*(Rota!$AP$6:$AP$30&gt;=0)*(Rota!$AP$6:$AP$30&lt;=$A56)*(Rota!$AQ$6:$AQ$30&gt;$A56)),SUMPRODUCT((Rota!$AR$6:$AR$30=D$46)*(Rota!$AW$6:$AW$30&gt;=0)*(Rota!$AW$6:$AW$30&lt;=$A56)*(Rota!$AX$6:$AX$30&gt;$A56))))</f>
        <v/>
      </c>
      <c r="E56" s="29">
        <f>IF(E$46="","",CHOOSE(MATCH($C$45,{"Mon","Tue","Wed","Thu","Fri","Sat","Sun"},0),SUMPRODUCT((Rota!$B$6:$B$30=E$46)*(Rota!$G$6:$G$30&gt;=0)*(Rota!$G$6:$G$30&lt;=$A56)*(Rota!$H$6:$H$30&gt;$A56)),SUMPRODUCT((Rota!$I$6:$I$30=E$46)*(Rota!$N$6:$N$30&gt;=0)*(Rota!$N$6:$N$30&lt;=$A56)*(Rota!$O$6:$O$30&gt;$A56)),SUMPRODUCT((Rota!$P$6:$P$30=E$46)*(Rota!$U$6:$U$30&gt;=0)*(Rota!$U$6:$U$30&lt;=$A56)*(Rota!$V$6:$V$30&gt;$A56)),SUMPRODUCT((Rota!$W$6:$W$30=E$46)*(Rota!$AB$6:$AB$30&gt;=0)*(Rota!$AB$6:$AB$30&lt;=$A56)*(Rota!$AC$6:$AC$30&gt;$A56)),SUMPRODUCT((Rota!$AD$6:$AD$30=E$46)*(Rota!$AI$6:$AI$30&gt;=0)*(Rota!$AI$6:$AI$30&lt;=$A56)*(Rota!$AJ$6:$AJ$30&gt;$A56)),SUMPRODUCT((Rota!$AK$6:$AK$30=E$46)*(Rota!$AP$6:$AP$30&gt;=0)*(Rota!$AP$6:$AP$30&lt;=$A56)*(Rota!$AQ$6:$AQ$30&gt;$A56)),SUMPRODUCT((Rota!$AR$6:$AR$30=E$46)*(Rota!$AW$6:$AW$30&gt;=0)*(Rota!$AW$6:$AW$30&lt;=$A56)*(Rota!$AX$6:$AX$30&gt;$A56))))</f>
        <v/>
      </c>
      <c r="F56" s="29">
        <f>IF(F$46="","",CHOOSE(MATCH($C$45,{"Mon","Tue","Wed","Thu","Fri","Sat","Sun"},0),SUMPRODUCT((Rota!$B$6:$B$30=F$46)*(Rota!$G$6:$G$30&gt;=0)*(Rota!$G$6:$G$30&lt;=$A56)*(Rota!$H$6:$H$30&gt;$A56)),SUMPRODUCT((Rota!$I$6:$I$30=F$46)*(Rota!$N$6:$N$30&gt;=0)*(Rota!$N$6:$N$30&lt;=$A56)*(Rota!$O$6:$O$30&gt;$A56)),SUMPRODUCT((Rota!$P$6:$P$30=F$46)*(Rota!$U$6:$U$30&gt;=0)*(Rota!$U$6:$U$30&lt;=$A56)*(Rota!$V$6:$V$30&gt;$A56)),SUMPRODUCT((Rota!$W$6:$W$30=F$46)*(Rota!$AB$6:$AB$30&gt;=0)*(Rota!$AB$6:$AB$30&lt;=$A56)*(Rota!$AC$6:$AC$30&gt;$A56)),SUMPRODUCT((Rota!$AD$6:$AD$30=F$46)*(Rota!$AI$6:$AI$30&gt;=0)*(Rota!$AI$6:$AI$30&lt;=$A56)*(Rota!$AJ$6:$AJ$30&gt;$A56)),SUMPRODUCT((Rota!$AK$6:$AK$30=F$46)*(Rota!$AP$6:$AP$30&gt;=0)*(Rota!$AP$6:$AP$30&lt;=$A56)*(Rota!$AQ$6:$AQ$30&gt;$A56)),SUMPRODUCT((Rota!$AR$6:$AR$30=F$46)*(Rota!$AW$6:$AW$30&gt;=0)*(Rota!$AW$6:$AW$30&lt;=$A56)*(Rota!$AX$6:$AX$30&gt;$A56))))</f>
        <v/>
      </c>
      <c r="G56" s="29">
        <f>IF(G$46="","",CHOOSE(MATCH($C$45,{"Mon","Tue","Wed","Thu","Fri","Sat","Sun"},0),SUMPRODUCT((Rota!$B$6:$B$30=G$46)*(Rota!$G$6:$G$30&gt;=0)*(Rota!$G$6:$G$30&lt;=$A56)*(Rota!$H$6:$H$30&gt;$A56)),SUMPRODUCT((Rota!$I$6:$I$30=G$46)*(Rota!$N$6:$N$30&gt;=0)*(Rota!$N$6:$N$30&lt;=$A56)*(Rota!$O$6:$O$30&gt;$A56)),SUMPRODUCT((Rota!$P$6:$P$30=G$46)*(Rota!$U$6:$U$30&gt;=0)*(Rota!$U$6:$U$30&lt;=$A56)*(Rota!$V$6:$V$30&gt;$A56)),SUMPRODUCT((Rota!$W$6:$W$30=G$46)*(Rota!$AB$6:$AB$30&gt;=0)*(Rota!$AB$6:$AB$30&lt;=$A56)*(Rota!$AC$6:$AC$30&gt;$A56)),SUMPRODUCT((Rota!$AD$6:$AD$30=G$46)*(Rota!$AI$6:$AI$30&gt;=0)*(Rota!$AI$6:$AI$30&lt;=$A56)*(Rota!$AJ$6:$AJ$30&gt;$A56)),SUMPRODUCT((Rota!$AK$6:$AK$30=G$46)*(Rota!$AP$6:$AP$30&gt;=0)*(Rota!$AP$6:$AP$30&lt;=$A56)*(Rota!$AQ$6:$AQ$30&gt;$A56)),SUMPRODUCT((Rota!$AR$6:$AR$30=G$46)*(Rota!$AW$6:$AW$30&gt;=0)*(Rota!$AW$6:$AW$30&lt;=$A56)*(Rota!$AX$6:$AX$30&gt;$A56))))</f>
        <v/>
      </c>
      <c r="H56" s="29">
        <f>IF(H$46="","",CHOOSE(MATCH($C$45,{"Mon","Tue","Wed","Thu","Fri","Sat","Sun"},0),SUMPRODUCT((Rota!$B$6:$B$30=H$46)*(Rota!$G$6:$G$30&gt;=0)*(Rota!$G$6:$G$30&lt;=$A56)*(Rota!$H$6:$H$30&gt;$A56)),SUMPRODUCT((Rota!$I$6:$I$30=H$46)*(Rota!$N$6:$N$30&gt;=0)*(Rota!$N$6:$N$30&lt;=$A56)*(Rota!$O$6:$O$30&gt;$A56)),SUMPRODUCT((Rota!$P$6:$P$30=H$46)*(Rota!$U$6:$U$30&gt;=0)*(Rota!$U$6:$U$30&lt;=$A56)*(Rota!$V$6:$V$30&gt;$A56)),SUMPRODUCT((Rota!$W$6:$W$30=H$46)*(Rota!$AB$6:$AB$30&gt;=0)*(Rota!$AB$6:$AB$30&lt;=$A56)*(Rota!$AC$6:$AC$30&gt;$A56)),SUMPRODUCT((Rota!$AD$6:$AD$30=H$46)*(Rota!$AI$6:$AI$30&gt;=0)*(Rota!$AI$6:$AI$30&lt;=$A56)*(Rota!$AJ$6:$AJ$30&gt;$A56)),SUMPRODUCT((Rota!$AK$6:$AK$30=H$46)*(Rota!$AP$6:$AP$30&gt;=0)*(Rota!$AP$6:$AP$30&lt;=$A56)*(Rota!$AQ$6:$AQ$30&gt;$A56)),SUMPRODUCT((Rota!$AR$6:$AR$30=H$46)*(Rota!$AW$6:$AW$30&gt;=0)*(Rota!$AW$6:$AW$30&lt;=$A56)*(Rota!$AX$6:$AX$30&gt;$A56))))</f>
        <v/>
      </c>
      <c r="I56" s="29">
        <f>IF(I$46="","",CHOOSE(MATCH($C$45,{"Mon","Tue","Wed","Thu","Fri","Sat","Sun"},0),SUMPRODUCT((Rota!$B$6:$B$30=I$46)*(Rota!$G$6:$G$30&gt;=0)*(Rota!$G$6:$G$30&lt;=$A56)*(Rota!$H$6:$H$30&gt;$A56)),SUMPRODUCT((Rota!$I$6:$I$30=I$46)*(Rota!$N$6:$N$30&gt;=0)*(Rota!$N$6:$N$30&lt;=$A56)*(Rota!$O$6:$O$30&gt;$A56)),SUMPRODUCT((Rota!$P$6:$P$30=I$46)*(Rota!$U$6:$U$30&gt;=0)*(Rota!$U$6:$U$30&lt;=$A56)*(Rota!$V$6:$V$30&gt;$A56)),SUMPRODUCT((Rota!$W$6:$W$30=I$46)*(Rota!$AB$6:$AB$30&gt;=0)*(Rota!$AB$6:$AB$30&lt;=$A56)*(Rota!$AC$6:$AC$30&gt;$A56)),SUMPRODUCT((Rota!$AD$6:$AD$30=I$46)*(Rota!$AI$6:$AI$30&gt;=0)*(Rota!$AI$6:$AI$30&lt;=$A56)*(Rota!$AJ$6:$AJ$30&gt;$A56)),SUMPRODUCT((Rota!$AK$6:$AK$30=I$46)*(Rota!$AP$6:$AP$30&gt;=0)*(Rota!$AP$6:$AP$30&lt;=$A56)*(Rota!$AQ$6:$AQ$30&gt;$A56)),SUMPRODUCT((Rota!$AR$6:$AR$30=I$46)*(Rota!$AW$6:$AW$30&gt;=0)*(Rota!$AW$6:$AW$30&lt;=$A56)*(Rota!$AX$6:$AX$30&gt;$A56))))</f>
        <v/>
      </c>
      <c r="J56" s="29">
        <f>IF(J$46="","",CHOOSE(MATCH($C$45,{"Mon","Tue","Wed","Thu","Fri","Sat","Sun"},0),SUMPRODUCT((Rota!$B$6:$B$30=J$46)*(Rota!$G$6:$G$30&gt;=0)*(Rota!$G$6:$G$30&lt;=$A56)*(Rota!$H$6:$H$30&gt;$A56)),SUMPRODUCT((Rota!$I$6:$I$30=J$46)*(Rota!$N$6:$N$30&gt;=0)*(Rota!$N$6:$N$30&lt;=$A56)*(Rota!$O$6:$O$30&gt;$A56)),SUMPRODUCT((Rota!$P$6:$P$30=J$46)*(Rota!$U$6:$U$30&gt;=0)*(Rota!$U$6:$U$30&lt;=$A56)*(Rota!$V$6:$V$30&gt;$A56)),SUMPRODUCT((Rota!$W$6:$W$30=J$46)*(Rota!$AB$6:$AB$30&gt;=0)*(Rota!$AB$6:$AB$30&lt;=$A56)*(Rota!$AC$6:$AC$30&gt;$A56)),SUMPRODUCT((Rota!$AD$6:$AD$30=J$46)*(Rota!$AI$6:$AI$30&gt;=0)*(Rota!$AI$6:$AI$30&lt;=$A56)*(Rota!$AJ$6:$AJ$30&gt;$A56)),SUMPRODUCT((Rota!$AK$6:$AK$30=J$46)*(Rota!$AP$6:$AP$30&gt;=0)*(Rota!$AP$6:$AP$30&lt;=$A56)*(Rota!$AQ$6:$AQ$30&gt;$A56)),SUMPRODUCT((Rota!$AR$6:$AR$30=J$46)*(Rota!$AW$6:$AW$30&gt;=0)*(Rota!$AW$6:$AW$30&lt;=$A56)*(Rota!$AX$6:$AX$30&gt;$A56))))</f>
        <v/>
      </c>
    </row>
    <row r="57">
      <c r="A57">
        <f>(HOUR($C$3)*60+MINUTE($C$3))+300</f>
        <v/>
      </c>
      <c r="B57" s="16">
        <f>TIME(INT(MOD(A57,1440)/60),MOD(A57,60),0)</f>
        <v/>
      </c>
      <c r="C57" s="29">
        <f>IF(C$46="","",CHOOSE(MATCH($C$45,{"Mon","Tue","Wed","Thu","Fri","Sat","Sun"},0),SUMPRODUCT((Rota!$B$6:$B$30=C$46)*(Rota!$G$6:$G$30&gt;=0)*(Rota!$G$6:$G$30&lt;=$A57)*(Rota!$H$6:$H$30&gt;$A57)),SUMPRODUCT((Rota!$I$6:$I$30=C$46)*(Rota!$N$6:$N$30&gt;=0)*(Rota!$N$6:$N$30&lt;=$A57)*(Rota!$O$6:$O$30&gt;$A57)),SUMPRODUCT((Rota!$P$6:$P$30=C$46)*(Rota!$U$6:$U$30&gt;=0)*(Rota!$U$6:$U$30&lt;=$A57)*(Rota!$V$6:$V$30&gt;$A57)),SUMPRODUCT((Rota!$W$6:$W$30=C$46)*(Rota!$AB$6:$AB$30&gt;=0)*(Rota!$AB$6:$AB$30&lt;=$A57)*(Rota!$AC$6:$AC$30&gt;$A57)),SUMPRODUCT((Rota!$AD$6:$AD$30=C$46)*(Rota!$AI$6:$AI$30&gt;=0)*(Rota!$AI$6:$AI$30&lt;=$A57)*(Rota!$AJ$6:$AJ$30&gt;$A57)),SUMPRODUCT((Rota!$AK$6:$AK$30=C$46)*(Rota!$AP$6:$AP$30&gt;=0)*(Rota!$AP$6:$AP$30&lt;=$A57)*(Rota!$AQ$6:$AQ$30&gt;$A57)),SUMPRODUCT((Rota!$AR$6:$AR$30=C$46)*(Rota!$AW$6:$AW$30&gt;=0)*(Rota!$AW$6:$AW$30&lt;=$A57)*(Rota!$AX$6:$AX$30&gt;$A57))))</f>
        <v/>
      </c>
      <c r="D57" s="29">
        <f>IF(D$46="","",CHOOSE(MATCH($C$45,{"Mon","Tue","Wed","Thu","Fri","Sat","Sun"},0),SUMPRODUCT((Rota!$B$6:$B$30=D$46)*(Rota!$G$6:$G$30&gt;=0)*(Rota!$G$6:$G$30&lt;=$A57)*(Rota!$H$6:$H$30&gt;$A57)),SUMPRODUCT((Rota!$I$6:$I$30=D$46)*(Rota!$N$6:$N$30&gt;=0)*(Rota!$N$6:$N$30&lt;=$A57)*(Rota!$O$6:$O$30&gt;$A57)),SUMPRODUCT((Rota!$P$6:$P$30=D$46)*(Rota!$U$6:$U$30&gt;=0)*(Rota!$U$6:$U$30&lt;=$A57)*(Rota!$V$6:$V$30&gt;$A57)),SUMPRODUCT((Rota!$W$6:$W$30=D$46)*(Rota!$AB$6:$AB$30&gt;=0)*(Rota!$AB$6:$AB$30&lt;=$A57)*(Rota!$AC$6:$AC$30&gt;$A57)),SUMPRODUCT((Rota!$AD$6:$AD$30=D$46)*(Rota!$AI$6:$AI$30&gt;=0)*(Rota!$AI$6:$AI$30&lt;=$A57)*(Rota!$AJ$6:$AJ$30&gt;$A57)),SUMPRODUCT((Rota!$AK$6:$AK$30=D$46)*(Rota!$AP$6:$AP$30&gt;=0)*(Rota!$AP$6:$AP$30&lt;=$A57)*(Rota!$AQ$6:$AQ$30&gt;$A57)),SUMPRODUCT((Rota!$AR$6:$AR$30=D$46)*(Rota!$AW$6:$AW$30&gt;=0)*(Rota!$AW$6:$AW$30&lt;=$A57)*(Rota!$AX$6:$AX$30&gt;$A57))))</f>
        <v/>
      </c>
      <c r="E57" s="29">
        <f>IF(E$46="","",CHOOSE(MATCH($C$45,{"Mon","Tue","Wed","Thu","Fri","Sat","Sun"},0),SUMPRODUCT((Rota!$B$6:$B$30=E$46)*(Rota!$G$6:$G$30&gt;=0)*(Rota!$G$6:$G$30&lt;=$A57)*(Rota!$H$6:$H$30&gt;$A57)),SUMPRODUCT((Rota!$I$6:$I$30=E$46)*(Rota!$N$6:$N$30&gt;=0)*(Rota!$N$6:$N$30&lt;=$A57)*(Rota!$O$6:$O$30&gt;$A57)),SUMPRODUCT((Rota!$P$6:$P$30=E$46)*(Rota!$U$6:$U$30&gt;=0)*(Rota!$U$6:$U$30&lt;=$A57)*(Rota!$V$6:$V$30&gt;$A57)),SUMPRODUCT((Rota!$W$6:$W$30=E$46)*(Rota!$AB$6:$AB$30&gt;=0)*(Rota!$AB$6:$AB$30&lt;=$A57)*(Rota!$AC$6:$AC$30&gt;$A57)),SUMPRODUCT((Rota!$AD$6:$AD$30=E$46)*(Rota!$AI$6:$AI$30&gt;=0)*(Rota!$AI$6:$AI$30&lt;=$A57)*(Rota!$AJ$6:$AJ$30&gt;$A57)),SUMPRODUCT((Rota!$AK$6:$AK$30=E$46)*(Rota!$AP$6:$AP$30&gt;=0)*(Rota!$AP$6:$AP$30&lt;=$A57)*(Rota!$AQ$6:$AQ$30&gt;$A57)),SUMPRODUCT((Rota!$AR$6:$AR$30=E$46)*(Rota!$AW$6:$AW$30&gt;=0)*(Rota!$AW$6:$AW$30&lt;=$A57)*(Rota!$AX$6:$AX$30&gt;$A57))))</f>
        <v/>
      </c>
      <c r="F57" s="29">
        <f>IF(F$46="","",CHOOSE(MATCH($C$45,{"Mon","Tue","Wed","Thu","Fri","Sat","Sun"},0),SUMPRODUCT((Rota!$B$6:$B$30=F$46)*(Rota!$G$6:$G$30&gt;=0)*(Rota!$G$6:$G$30&lt;=$A57)*(Rota!$H$6:$H$30&gt;$A57)),SUMPRODUCT((Rota!$I$6:$I$30=F$46)*(Rota!$N$6:$N$30&gt;=0)*(Rota!$N$6:$N$30&lt;=$A57)*(Rota!$O$6:$O$30&gt;$A57)),SUMPRODUCT((Rota!$P$6:$P$30=F$46)*(Rota!$U$6:$U$30&gt;=0)*(Rota!$U$6:$U$30&lt;=$A57)*(Rota!$V$6:$V$30&gt;$A57)),SUMPRODUCT((Rota!$W$6:$W$30=F$46)*(Rota!$AB$6:$AB$30&gt;=0)*(Rota!$AB$6:$AB$30&lt;=$A57)*(Rota!$AC$6:$AC$30&gt;$A57)),SUMPRODUCT((Rota!$AD$6:$AD$30=F$46)*(Rota!$AI$6:$AI$30&gt;=0)*(Rota!$AI$6:$AI$30&lt;=$A57)*(Rota!$AJ$6:$AJ$30&gt;$A57)),SUMPRODUCT((Rota!$AK$6:$AK$30=F$46)*(Rota!$AP$6:$AP$30&gt;=0)*(Rota!$AP$6:$AP$30&lt;=$A57)*(Rota!$AQ$6:$AQ$30&gt;$A57)),SUMPRODUCT((Rota!$AR$6:$AR$30=F$46)*(Rota!$AW$6:$AW$30&gt;=0)*(Rota!$AW$6:$AW$30&lt;=$A57)*(Rota!$AX$6:$AX$30&gt;$A57))))</f>
        <v/>
      </c>
      <c r="G57" s="29">
        <f>IF(G$46="","",CHOOSE(MATCH($C$45,{"Mon","Tue","Wed","Thu","Fri","Sat","Sun"},0),SUMPRODUCT((Rota!$B$6:$B$30=G$46)*(Rota!$G$6:$G$30&gt;=0)*(Rota!$G$6:$G$30&lt;=$A57)*(Rota!$H$6:$H$30&gt;$A57)),SUMPRODUCT((Rota!$I$6:$I$30=G$46)*(Rota!$N$6:$N$30&gt;=0)*(Rota!$N$6:$N$30&lt;=$A57)*(Rota!$O$6:$O$30&gt;$A57)),SUMPRODUCT((Rota!$P$6:$P$30=G$46)*(Rota!$U$6:$U$30&gt;=0)*(Rota!$U$6:$U$30&lt;=$A57)*(Rota!$V$6:$V$30&gt;$A57)),SUMPRODUCT((Rota!$W$6:$W$30=G$46)*(Rota!$AB$6:$AB$30&gt;=0)*(Rota!$AB$6:$AB$30&lt;=$A57)*(Rota!$AC$6:$AC$30&gt;$A57)),SUMPRODUCT((Rota!$AD$6:$AD$30=G$46)*(Rota!$AI$6:$AI$30&gt;=0)*(Rota!$AI$6:$AI$30&lt;=$A57)*(Rota!$AJ$6:$AJ$30&gt;$A57)),SUMPRODUCT((Rota!$AK$6:$AK$30=G$46)*(Rota!$AP$6:$AP$30&gt;=0)*(Rota!$AP$6:$AP$30&lt;=$A57)*(Rota!$AQ$6:$AQ$30&gt;$A57)),SUMPRODUCT((Rota!$AR$6:$AR$30=G$46)*(Rota!$AW$6:$AW$30&gt;=0)*(Rota!$AW$6:$AW$30&lt;=$A57)*(Rota!$AX$6:$AX$30&gt;$A57))))</f>
        <v/>
      </c>
      <c r="H57" s="29">
        <f>IF(H$46="","",CHOOSE(MATCH($C$45,{"Mon","Tue","Wed","Thu","Fri","Sat","Sun"},0),SUMPRODUCT((Rota!$B$6:$B$30=H$46)*(Rota!$G$6:$G$30&gt;=0)*(Rota!$G$6:$G$30&lt;=$A57)*(Rota!$H$6:$H$30&gt;$A57)),SUMPRODUCT((Rota!$I$6:$I$30=H$46)*(Rota!$N$6:$N$30&gt;=0)*(Rota!$N$6:$N$30&lt;=$A57)*(Rota!$O$6:$O$30&gt;$A57)),SUMPRODUCT((Rota!$P$6:$P$30=H$46)*(Rota!$U$6:$U$30&gt;=0)*(Rota!$U$6:$U$30&lt;=$A57)*(Rota!$V$6:$V$30&gt;$A57)),SUMPRODUCT((Rota!$W$6:$W$30=H$46)*(Rota!$AB$6:$AB$30&gt;=0)*(Rota!$AB$6:$AB$30&lt;=$A57)*(Rota!$AC$6:$AC$30&gt;$A57)),SUMPRODUCT((Rota!$AD$6:$AD$30=H$46)*(Rota!$AI$6:$AI$30&gt;=0)*(Rota!$AI$6:$AI$30&lt;=$A57)*(Rota!$AJ$6:$AJ$30&gt;$A57)),SUMPRODUCT((Rota!$AK$6:$AK$30=H$46)*(Rota!$AP$6:$AP$30&gt;=0)*(Rota!$AP$6:$AP$30&lt;=$A57)*(Rota!$AQ$6:$AQ$30&gt;$A57)),SUMPRODUCT((Rota!$AR$6:$AR$30=H$46)*(Rota!$AW$6:$AW$30&gt;=0)*(Rota!$AW$6:$AW$30&lt;=$A57)*(Rota!$AX$6:$AX$30&gt;$A57))))</f>
        <v/>
      </c>
      <c r="I57" s="29">
        <f>IF(I$46="","",CHOOSE(MATCH($C$45,{"Mon","Tue","Wed","Thu","Fri","Sat","Sun"},0),SUMPRODUCT((Rota!$B$6:$B$30=I$46)*(Rota!$G$6:$G$30&gt;=0)*(Rota!$G$6:$G$30&lt;=$A57)*(Rota!$H$6:$H$30&gt;$A57)),SUMPRODUCT((Rota!$I$6:$I$30=I$46)*(Rota!$N$6:$N$30&gt;=0)*(Rota!$N$6:$N$30&lt;=$A57)*(Rota!$O$6:$O$30&gt;$A57)),SUMPRODUCT((Rota!$P$6:$P$30=I$46)*(Rota!$U$6:$U$30&gt;=0)*(Rota!$U$6:$U$30&lt;=$A57)*(Rota!$V$6:$V$30&gt;$A57)),SUMPRODUCT((Rota!$W$6:$W$30=I$46)*(Rota!$AB$6:$AB$30&gt;=0)*(Rota!$AB$6:$AB$30&lt;=$A57)*(Rota!$AC$6:$AC$30&gt;$A57)),SUMPRODUCT((Rota!$AD$6:$AD$30=I$46)*(Rota!$AI$6:$AI$30&gt;=0)*(Rota!$AI$6:$AI$30&lt;=$A57)*(Rota!$AJ$6:$AJ$30&gt;$A57)),SUMPRODUCT((Rota!$AK$6:$AK$30=I$46)*(Rota!$AP$6:$AP$30&gt;=0)*(Rota!$AP$6:$AP$30&lt;=$A57)*(Rota!$AQ$6:$AQ$30&gt;$A57)),SUMPRODUCT((Rota!$AR$6:$AR$30=I$46)*(Rota!$AW$6:$AW$30&gt;=0)*(Rota!$AW$6:$AW$30&lt;=$A57)*(Rota!$AX$6:$AX$30&gt;$A57))))</f>
        <v/>
      </c>
      <c r="J57" s="29">
        <f>IF(J$46="","",CHOOSE(MATCH($C$45,{"Mon","Tue","Wed","Thu","Fri","Sat","Sun"},0),SUMPRODUCT((Rota!$B$6:$B$30=J$46)*(Rota!$G$6:$G$30&gt;=0)*(Rota!$G$6:$G$30&lt;=$A57)*(Rota!$H$6:$H$30&gt;$A57)),SUMPRODUCT((Rota!$I$6:$I$30=J$46)*(Rota!$N$6:$N$30&gt;=0)*(Rota!$N$6:$N$30&lt;=$A57)*(Rota!$O$6:$O$30&gt;$A57)),SUMPRODUCT((Rota!$P$6:$P$30=J$46)*(Rota!$U$6:$U$30&gt;=0)*(Rota!$U$6:$U$30&lt;=$A57)*(Rota!$V$6:$V$30&gt;$A57)),SUMPRODUCT((Rota!$W$6:$W$30=J$46)*(Rota!$AB$6:$AB$30&gt;=0)*(Rota!$AB$6:$AB$30&lt;=$A57)*(Rota!$AC$6:$AC$30&gt;$A57)),SUMPRODUCT((Rota!$AD$6:$AD$30=J$46)*(Rota!$AI$6:$AI$30&gt;=0)*(Rota!$AI$6:$AI$30&lt;=$A57)*(Rota!$AJ$6:$AJ$30&gt;$A57)),SUMPRODUCT((Rota!$AK$6:$AK$30=J$46)*(Rota!$AP$6:$AP$30&gt;=0)*(Rota!$AP$6:$AP$30&lt;=$A57)*(Rota!$AQ$6:$AQ$30&gt;$A57)),SUMPRODUCT((Rota!$AR$6:$AR$30=J$46)*(Rota!$AW$6:$AW$30&gt;=0)*(Rota!$AW$6:$AW$30&lt;=$A57)*(Rota!$AX$6:$AX$30&gt;$A57))))</f>
        <v/>
      </c>
    </row>
    <row r="58">
      <c r="A58">
        <f>(HOUR($C$3)*60+MINUTE($C$3))+330</f>
        <v/>
      </c>
      <c r="B58" s="16">
        <f>TIME(INT(MOD(A58,1440)/60),MOD(A58,60),0)</f>
        <v/>
      </c>
      <c r="C58" s="29">
        <f>IF(C$46="","",CHOOSE(MATCH($C$45,{"Mon","Tue","Wed","Thu","Fri","Sat","Sun"},0),SUMPRODUCT((Rota!$B$6:$B$30=C$46)*(Rota!$G$6:$G$30&gt;=0)*(Rota!$G$6:$G$30&lt;=$A58)*(Rota!$H$6:$H$30&gt;$A58)),SUMPRODUCT((Rota!$I$6:$I$30=C$46)*(Rota!$N$6:$N$30&gt;=0)*(Rota!$N$6:$N$30&lt;=$A58)*(Rota!$O$6:$O$30&gt;$A58)),SUMPRODUCT((Rota!$P$6:$P$30=C$46)*(Rota!$U$6:$U$30&gt;=0)*(Rota!$U$6:$U$30&lt;=$A58)*(Rota!$V$6:$V$30&gt;$A58)),SUMPRODUCT((Rota!$W$6:$W$30=C$46)*(Rota!$AB$6:$AB$30&gt;=0)*(Rota!$AB$6:$AB$30&lt;=$A58)*(Rota!$AC$6:$AC$30&gt;$A58)),SUMPRODUCT((Rota!$AD$6:$AD$30=C$46)*(Rota!$AI$6:$AI$30&gt;=0)*(Rota!$AI$6:$AI$30&lt;=$A58)*(Rota!$AJ$6:$AJ$30&gt;$A58)),SUMPRODUCT((Rota!$AK$6:$AK$30=C$46)*(Rota!$AP$6:$AP$30&gt;=0)*(Rota!$AP$6:$AP$30&lt;=$A58)*(Rota!$AQ$6:$AQ$30&gt;$A58)),SUMPRODUCT((Rota!$AR$6:$AR$30=C$46)*(Rota!$AW$6:$AW$30&gt;=0)*(Rota!$AW$6:$AW$30&lt;=$A58)*(Rota!$AX$6:$AX$30&gt;$A58))))</f>
        <v/>
      </c>
      <c r="D58" s="29">
        <f>IF(D$46="","",CHOOSE(MATCH($C$45,{"Mon","Tue","Wed","Thu","Fri","Sat","Sun"},0),SUMPRODUCT((Rota!$B$6:$B$30=D$46)*(Rota!$G$6:$G$30&gt;=0)*(Rota!$G$6:$G$30&lt;=$A58)*(Rota!$H$6:$H$30&gt;$A58)),SUMPRODUCT((Rota!$I$6:$I$30=D$46)*(Rota!$N$6:$N$30&gt;=0)*(Rota!$N$6:$N$30&lt;=$A58)*(Rota!$O$6:$O$30&gt;$A58)),SUMPRODUCT((Rota!$P$6:$P$30=D$46)*(Rota!$U$6:$U$30&gt;=0)*(Rota!$U$6:$U$30&lt;=$A58)*(Rota!$V$6:$V$30&gt;$A58)),SUMPRODUCT((Rota!$W$6:$W$30=D$46)*(Rota!$AB$6:$AB$30&gt;=0)*(Rota!$AB$6:$AB$30&lt;=$A58)*(Rota!$AC$6:$AC$30&gt;$A58)),SUMPRODUCT((Rota!$AD$6:$AD$30=D$46)*(Rota!$AI$6:$AI$30&gt;=0)*(Rota!$AI$6:$AI$30&lt;=$A58)*(Rota!$AJ$6:$AJ$30&gt;$A58)),SUMPRODUCT((Rota!$AK$6:$AK$30=D$46)*(Rota!$AP$6:$AP$30&gt;=0)*(Rota!$AP$6:$AP$30&lt;=$A58)*(Rota!$AQ$6:$AQ$30&gt;$A58)),SUMPRODUCT((Rota!$AR$6:$AR$30=D$46)*(Rota!$AW$6:$AW$30&gt;=0)*(Rota!$AW$6:$AW$30&lt;=$A58)*(Rota!$AX$6:$AX$30&gt;$A58))))</f>
        <v/>
      </c>
      <c r="E58" s="29">
        <f>IF(E$46="","",CHOOSE(MATCH($C$45,{"Mon","Tue","Wed","Thu","Fri","Sat","Sun"},0),SUMPRODUCT((Rota!$B$6:$B$30=E$46)*(Rota!$G$6:$G$30&gt;=0)*(Rota!$G$6:$G$30&lt;=$A58)*(Rota!$H$6:$H$30&gt;$A58)),SUMPRODUCT((Rota!$I$6:$I$30=E$46)*(Rota!$N$6:$N$30&gt;=0)*(Rota!$N$6:$N$30&lt;=$A58)*(Rota!$O$6:$O$30&gt;$A58)),SUMPRODUCT((Rota!$P$6:$P$30=E$46)*(Rota!$U$6:$U$30&gt;=0)*(Rota!$U$6:$U$30&lt;=$A58)*(Rota!$V$6:$V$30&gt;$A58)),SUMPRODUCT((Rota!$W$6:$W$30=E$46)*(Rota!$AB$6:$AB$30&gt;=0)*(Rota!$AB$6:$AB$30&lt;=$A58)*(Rota!$AC$6:$AC$30&gt;$A58)),SUMPRODUCT((Rota!$AD$6:$AD$30=E$46)*(Rota!$AI$6:$AI$30&gt;=0)*(Rota!$AI$6:$AI$30&lt;=$A58)*(Rota!$AJ$6:$AJ$30&gt;$A58)),SUMPRODUCT((Rota!$AK$6:$AK$30=E$46)*(Rota!$AP$6:$AP$30&gt;=0)*(Rota!$AP$6:$AP$30&lt;=$A58)*(Rota!$AQ$6:$AQ$30&gt;$A58)),SUMPRODUCT((Rota!$AR$6:$AR$30=E$46)*(Rota!$AW$6:$AW$30&gt;=0)*(Rota!$AW$6:$AW$30&lt;=$A58)*(Rota!$AX$6:$AX$30&gt;$A58))))</f>
        <v/>
      </c>
      <c r="F58" s="29">
        <f>IF(F$46="","",CHOOSE(MATCH($C$45,{"Mon","Tue","Wed","Thu","Fri","Sat","Sun"},0),SUMPRODUCT((Rota!$B$6:$B$30=F$46)*(Rota!$G$6:$G$30&gt;=0)*(Rota!$G$6:$G$30&lt;=$A58)*(Rota!$H$6:$H$30&gt;$A58)),SUMPRODUCT((Rota!$I$6:$I$30=F$46)*(Rota!$N$6:$N$30&gt;=0)*(Rota!$N$6:$N$30&lt;=$A58)*(Rota!$O$6:$O$30&gt;$A58)),SUMPRODUCT((Rota!$P$6:$P$30=F$46)*(Rota!$U$6:$U$30&gt;=0)*(Rota!$U$6:$U$30&lt;=$A58)*(Rota!$V$6:$V$30&gt;$A58)),SUMPRODUCT((Rota!$W$6:$W$30=F$46)*(Rota!$AB$6:$AB$30&gt;=0)*(Rota!$AB$6:$AB$30&lt;=$A58)*(Rota!$AC$6:$AC$30&gt;$A58)),SUMPRODUCT((Rota!$AD$6:$AD$30=F$46)*(Rota!$AI$6:$AI$30&gt;=0)*(Rota!$AI$6:$AI$30&lt;=$A58)*(Rota!$AJ$6:$AJ$30&gt;$A58)),SUMPRODUCT((Rota!$AK$6:$AK$30=F$46)*(Rota!$AP$6:$AP$30&gt;=0)*(Rota!$AP$6:$AP$30&lt;=$A58)*(Rota!$AQ$6:$AQ$30&gt;$A58)),SUMPRODUCT((Rota!$AR$6:$AR$30=F$46)*(Rota!$AW$6:$AW$30&gt;=0)*(Rota!$AW$6:$AW$30&lt;=$A58)*(Rota!$AX$6:$AX$30&gt;$A58))))</f>
        <v/>
      </c>
      <c r="G58" s="29">
        <f>IF(G$46="","",CHOOSE(MATCH($C$45,{"Mon","Tue","Wed","Thu","Fri","Sat","Sun"},0),SUMPRODUCT((Rota!$B$6:$B$30=G$46)*(Rota!$G$6:$G$30&gt;=0)*(Rota!$G$6:$G$30&lt;=$A58)*(Rota!$H$6:$H$30&gt;$A58)),SUMPRODUCT((Rota!$I$6:$I$30=G$46)*(Rota!$N$6:$N$30&gt;=0)*(Rota!$N$6:$N$30&lt;=$A58)*(Rota!$O$6:$O$30&gt;$A58)),SUMPRODUCT((Rota!$P$6:$P$30=G$46)*(Rota!$U$6:$U$30&gt;=0)*(Rota!$U$6:$U$30&lt;=$A58)*(Rota!$V$6:$V$30&gt;$A58)),SUMPRODUCT((Rota!$W$6:$W$30=G$46)*(Rota!$AB$6:$AB$30&gt;=0)*(Rota!$AB$6:$AB$30&lt;=$A58)*(Rota!$AC$6:$AC$30&gt;$A58)),SUMPRODUCT((Rota!$AD$6:$AD$30=G$46)*(Rota!$AI$6:$AI$30&gt;=0)*(Rota!$AI$6:$AI$30&lt;=$A58)*(Rota!$AJ$6:$AJ$30&gt;$A58)),SUMPRODUCT((Rota!$AK$6:$AK$30=G$46)*(Rota!$AP$6:$AP$30&gt;=0)*(Rota!$AP$6:$AP$30&lt;=$A58)*(Rota!$AQ$6:$AQ$30&gt;$A58)),SUMPRODUCT((Rota!$AR$6:$AR$30=G$46)*(Rota!$AW$6:$AW$30&gt;=0)*(Rota!$AW$6:$AW$30&lt;=$A58)*(Rota!$AX$6:$AX$30&gt;$A58))))</f>
        <v/>
      </c>
      <c r="H58" s="29">
        <f>IF(H$46="","",CHOOSE(MATCH($C$45,{"Mon","Tue","Wed","Thu","Fri","Sat","Sun"},0),SUMPRODUCT((Rota!$B$6:$B$30=H$46)*(Rota!$G$6:$G$30&gt;=0)*(Rota!$G$6:$G$30&lt;=$A58)*(Rota!$H$6:$H$30&gt;$A58)),SUMPRODUCT((Rota!$I$6:$I$30=H$46)*(Rota!$N$6:$N$30&gt;=0)*(Rota!$N$6:$N$30&lt;=$A58)*(Rota!$O$6:$O$30&gt;$A58)),SUMPRODUCT((Rota!$P$6:$P$30=H$46)*(Rota!$U$6:$U$30&gt;=0)*(Rota!$U$6:$U$30&lt;=$A58)*(Rota!$V$6:$V$30&gt;$A58)),SUMPRODUCT((Rota!$W$6:$W$30=H$46)*(Rota!$AB$6:$AB$30&gt;=0)*(Rota!$AB$6:$AB$30&lt;=$A58)*(Rota!$AC$6:$AC$30&gt;$A58)),SUMPRODUCT((Rota!$AD$6:$AD$30=H$46)*(Rota!$AI$6:$AI$30&gt;=0)*(Rota!$AI$6:$AI$30&lt;=$A58)*(Rota!$AJ$6:$AJ$30&gt;$A58)),SUMPRODUCT((Rota!$AK$6:$AK$30=H$46)*(Rota!$AP$6:$AP$30&gt;=0)*(Rota!$AP$6:$AP$30&lt;=$A58)*(Rota!$AQ$6:$AQ$30&gt;$A58)),SUMPRODUCT((Rota!$AR$6:$AR$30=H$46)*(Rota!$AW$6:$AW$30&gt;=0)*(Rota!$AW$6:$AW$30&lt;=$A58)*(Rota!$AX$6:$AX$30&gt;$A58))))</f>
        <v/>
      </c>
      <c r="I58" s="29">
        <f>IF(I$46="","",CHOOSE(MATCH($C$45,{"Mon","Tue","Wed","Thu","Fri","Sat","Sun"},0),SUMPRODUCT((Rota!$B$6:$B$30=I$46)*(Rota!$G$6:$G$30&gt;=0)*(Rota!$G$6:$G$30&lt;=$A58)*(Rota!$H$6:$H$30&gt;$A58)),SUMPRODUCT((Rota!$I$6:$I$30=I$46)*(Rota!$N$6:$N$30&gt;=0)*(Rota!$N$6:$N$30&lt;=$A58)*(Rota!$O$6:$O$30&gt;$A58)),SUMPRODUCT((Rota!$P$6:$P$30=I$46)*(Rota!$U$6:$U$30&gt;=0)*(Rota!$U$6:$U$30&lt;=$A58)*(Rota!$V$6:$V$30&gt;$A58)),SUMPRODUCT((Rota!$W$6:$W$30=I$46)*(Rota!$AB$6:$AB$30&gt;=0)*(Rota!$AB$6:$AB$30&lt;=$A58)*(Rota!$AC$6:$AC$30&gt;$A58)),SUMPRODUCT((Rota!$AD$6:$AD$30=I$46)*(Rota!$AI$6:$AI$30&gt;=0)*(Rota!$AI$6:$AI$30&lt;=$A58)*(Rota!$AJ$6:$AJ$30&gt;$A58)),SUMPRODUCT((Rota!$AK$6:$AK$30=I$46)*(Rota!$AP$6:$AP$30&gt;=0)*(Rota!$AP$6:$AP$30&lt;=$A58)*(Rota!$AQ$6:$AQ$30&gt;$A58)),SUMPRODUCT((Rota!$AR$6:$AR$30=I$46)*(Rota!$AW$6:$AW$30&gt;=0)*(Rota!$AW$6:$AW$30&lt;=$A58)*(Rota!$AX$6:$AX$30&gt;$A58))))</f>
        <v/>
      </c>
      <c r="J58" s="29">
        <f>IF(J$46="","",CHOOSE(MATCH($C$45,{"Mon","Tue","Wed","Thu","Fri","Sat","Sun"},0),SUMPRODUCT((Rota!$B$6:$B$30=J$46)*(Rota!$G$6:$G$30&gt;=0)*(Rota!$G$6:$G$30&lt;=$A58)*(Rota!$H$6:$H$30&gt;$A58)),SUMPRODUCT((Rota!$I$6:$I$30=J$46)*(Rota!$N$6:$N$30&gt;=0)*(Rota!$N$6:$N$30&lt;=$A58)*(Rota!$O$6:$O$30&gt;$A58)),SUMPRODUCT((Rota!$P$6:$P$30=J$46)*(Rota!$U$6:$U$30&gt;=0)*(Rota!$U$6:$U$30&lt;=$A58)*(Rota!$V$6:$V$30&gt;$A58)),SUMPRODUCT((Rota!$W$6:$W$30=J$46)*(Rota!$AB$6:$AB$30&gt;=0)*(Rota!$AB$6:$AB$30&lt;=$A58)*(Rota!$AC$6:$AC$30&gt;$A58)),SUMPRODUCT((Rota!$AD$6:$AD$30=J$46)*(Rota!$AI$6:$AI$30&gt;=0)*(Rota!$AI$6:$AI$30&lt;=$A58)*(Rota!$AJ$6:$AJ$30&gt;$A58)),SUMPRODUCT((Rota!$AK$6:$AK$30=J$46)*(Rota!$AP$6:$AP$30&gt;=0)*(Rota!$AP$6:$AP$30&lt;=$A58)*(Rota!$AQ$6:$AQ$30&gt;$A58)),SUMPRODUCT((Rota!$AR$6:$AR$30=J$46)*(Rota!$AW$6:$AW$30&gt;=0)*(Rota!$AW$6:$AW$30&lt;=$A58)*(Rota!$AX$6:$AX$30&gt;$A58))))</f>
        <v/>
      </c>
    </row>
    <row r="59">
      <c r="A59">
        <f>(HOUR($C$3)*60+MINUTE($C$3))+360</f>
        <v/>
      </c>
      <c r="B59" s="16">
        <f>TIME(INT(MOD(A59,1440)/60),MOD(A59,60),0)</f>
        <v/>
      </c>
      <c r="C59" s="29">
        <f>IF(C$46="","",CHOOSE(MATCH($C$45,{"Mon","Tue","Wed","Thu","Fri","Sat","Sun"},0),SUMPRODUCT((Rota!$B$6:$B$30=C$46)*(Rota!$G$6:$G$30&gt;=0)*(Rota!$G$6:$G$30&lt;=$A59)*(Rota!$H$6:$H$30&gt;$A59)),SUMPRODUCT((Rota!$I$6:$I$30=C$46)*(Rota!$N$6:$N$30&gt;=0)*(Rota!$N$6:$N$30&lt;=$A59)*(Rota!$O$6:$O$30&gt;$A59)),SUMPRODUCT((Rota!$P$6:$P$30=C$46)*(Rota!$U$6:$U$30&gt;=0)*(Rota!$U$6:$U$30&lt;=$A59)*(Rota!$V$6:$V$30&gt;$A59)),SUMPRODUCT((Rota!$W$6:$W$30=C$46)*(Rota!$AB$6:$AB$30&gt;=0)*(Rota!$AB$6:$AB$30&lt;=$A59)*(Rota!$AC$6:$AC$30&gt;$A59)),SUMPRODUCT((Rota!$AD$6:$AD$30=C$46)*(Rota!$AI$6:$AI$30&gt;=0)*(Rota!$AI$6:$AI$30&lt;=$A59)*(Rota!$AJ$6:$AJ$30&gt;$A59)),SUMPRODUCT((Rota!$AK$6:$AK$30=C$46)*(Rota!$AP$6:$AP$30&gt;=0)*(Rota!$AP$6:$AP$30&lt;=$A59)*(Rota!$AQ$6:$AQ$30&gt;$A59)),SUMPRODUCT((Rota!$AR$6:$AR$30=C$46)*(Rota!$AW$6:$AW$30&gt;=0)*(Rota!$AW$6:$AW$30&lt;=$A59)*(Rota!$AX$6:$AX$30&gt;$A59))))</f>
        <v/>
      </c>
      <c r="D59" s="29">
        <f>IF(D$46="","",CHOOSE(MATCH($C$45,{"Mon","Tue","Wed","Thu","Fri","Sat","Sun"},0),SUMPRODUCT((Rota!$B$6:$B$30=D$46)*(Rota!$G$6:$G$30&gt;=0)*(Rota!$G$6:$G$30&lt;=$A59)*(Rota!$H$6:$H$30&gt;$A59)),SUMPRODUCT((Rota!$I$6:$I$30=D$46)*(Rota!$N$6:$N$30&gt;=0)*(Rota!$N$6:$N$30&lt;=$A59)*(Rota!$O$6:$O$30&gt;$A59)),SUMPRODUCT((Rota!$P$6:$P$30=D$46)*(Rota!$U$6:$U$30&gt;=0)*(Rota!$U$6:$U$30&lt;=$A59)*(Rota!$V$6:$V$30&gt;$A59)),SUMPRODUCT((Rota!$W$6:$W$30=D$46)*(Rota!$AB$6:$AB$30&gt;=0)*(Rota!$AB$6:$AB$30&lt;=$A59)*(Rota!$AC$6:$AC$30&gt;$A59)),SUMPRODUCT((Rota!$AD$6:$AD$30=D$46)*(Rota!$AI$6:$AI$30&gt;=0)*(Rota!$AI$6:$AI$30&lt;=$A59)*(Rota!$AJ$6:$AJ$30&gt;$A59)),SUMPRODUCT((Rota!$AK$6:$AK$30=D$46)*(Rota!$AP$6:$AP$30&gt;=0)*(Rota!$AP$6:$AP$30&lt;=$A59)*(Rota!$AQ$6:$AQ$30&gt;$A59)),SUMPRODUCT((Rota!$AR$6:$AR$30=D$46)*(Rota!$AW$6:$AW$30&gt;=0)*(Rota!$AW$6:$AW$30&lt;=$A59)*(Rota!$AX$6:$AX$30&gt;$A59))))</f>
        <v/>
      </c>
      <c r="E59" s="29">
        <f>IF(E$46="","",CHOOSE(MATCH($C$45,{"Mon","Tue","Wed","Thu","Fri","Sat","Sun"},0),SUMPRODUCT((Rota!$B$6:$B$30=E$46)*(Rota!$G$6:$G$30&gt;=0)*(Rota!$G$6:$G$30&lt;=$A59)*(Rota!$H$6:$H$30&gt;$A59)),SUMPRODUCT((Rota!$I$6:$I$30=E$46)*(Rota!$N$6:$N$30&gt;=0)*(Rota!$N$6:$N$30&lt;=$A59)*(Rota!$O$6:$O$30&gt;$A59)),SUMPRODUCT((Rota!$P$6:$P$30=E$46)*(Rota!$U$6:$U$30&gt;=0)*(Rota!$U$6:$U$30&lt;=$A59)*(Rota!$V$6:$V$30&gt;$A59)),SUMPRODUCT((Rota!$W$6:$W$30=E$46)*(Rota!$AB$6:$AB$30&gt;=0)*(Rota!$AB$6:$AB$30&lt;=$A59)*(Rota!$AC$6:$AC$30&gt;$A59)),SUMPRODUCT((Rota!$AD$6:$AD$30=E$46)*(Rota!$AI$6:$AI$30&gt;=0)*(Rota!$AI$6:$AI$30&lt;=$A59)*(Rota!$AJ$6:$AJ$30&gt;$A59)),SUMPRODUCT((Rota!$AK$6:$AK$30=E$46)*(Rota!$AP$6:$AP$30&gt;=0)*(Rota!$AP$6:$AP$30&lt;=$A59)*(Rota!$AQ$6:$AQ$30&gt;$A59)),SUMPRODUCT((Rota!$AR$6:$AR$30=E$46)*(Rota!$AW$6:$AW$30&gt;=0)*(Rota!$AW$6:$AW$30&lt;=$A59)*(Rota!$AX$6:$AX$30&gt;$A59))))</f>
        <v/>
      </c>
      <c r="F59" s="29">
        <f>IF(F$46="","",CHOOSE(MATCH($C$45,{"Mon","Tue","Wed","Thu","Fri","Sat","Sun"},0),SUMPRODUCT((Rota!$B$6:$B$30=F$46)*(Rota!$G$6:$G$30&gt;=0)*(Rota!$G$6:$G$30&lt;=$A59)*(Rota!$H$6:$H$30&gt;$A59)),SUMPRODUCT((Rota!$I$6:$I$30=F$46)*(Rota!$N$6:$N$30&gt;=0)*(Rota!$N$6:$N$30&lt;=$A59)*(Rota!$O$6:$O$30&gt;$A59)),SUMPRODUCT((Rota!$P$6:$P$30=F$46)*(Rota!$U$6:$U$30&gt;=0)*(Rota!$U$6:$U$30&lt;=$A59)*(Rota!$V$6:$V$30&gt;$A59)),SUMPRODUCT((Rota!$W$6:$W$30=F$46)*(Rota!$AB$6:$AB$30&gt;=0)*(Rota!$AB$6:$AB$30&lt;=$A59)*(Rota!$AC$6:$AC$30&gt;$A59)),SUMPRODUCT((Rota!$AD$6:$AD$30=F$46)*(Rota!$AI$6:$AI$30&gt;=0)*(Rota!$AI$6:$AI$30&lt;=$A59)*(Rota!$AJ$6:$AJ$30&gt;$A59)),SUMPRODUCT((Rota!$AK$6:$AK$30=F$46)*(Rota!$AP$6:$AP$30&gt;=0)*(Rota!$AP$6:$AP$30&lt;=$A59)*(Rota!$AQ$6:$AQ$30&gt;$A59)),SUMPRODUCT((Rota!$AR$6:$AR$30=F$46)*(Rota!$AW$6:$AW$30&gt;=0)*(Rota!$AW$6:$AW$30&lt;=$A59)*(Rota!$AX$6:$AX$30&gt;$A59))))</f>
        <v/>
      </c>
      <c r="G59" s="29">
        <f>IF(G$46="","",CHOOSE(MATCH($C$45,{"Mon","Tue","Wed","Thu","Fri","Sat","Sun"},0),SUMPRODUCT((Rota!$B$6:$B$30=G$46)*(Rota!$G$6:$G$30&gt;=0)*(Rota!$G$6:$G$30&lt;=$A59)*(Rota!$H$6:$H$30&gt;$A59)),SUMPRODUCT((Rota!$I$6:$I$30=G$46)*(Rota!$N$6:$N$30&gt;=0)*(Rota!$N$6:$N$30&lt;=$A59)*(Rota!$O$6:$O$30&gt;$A59)),SUMPRODUCT((Rota!$P$6:$P$30=G$46)*(Rota!$U$6:$U$30&gt;=0)*(Rota!$U$6:$U$30&lt;=$A59)*(Rota!$V$6:$V$30&gt;$A59)),SUMPRODUCT((Rota!$W$6:$W$30=G$46)*(Rota!$AB$6:$AB$30&gt;=0)*(Rota!$AB$6:$AB$30&lt;=$A59)*(Rota!$AC$6:$AC$30&gt;$A59)),SUMPRODUCT((Rota!$AD$6:$AD$30=G$46)*(Rota!$AI$6:$AI$30&gt;=0)*(Rota!$AI$6:$AI$30&lt;=$A59)*(Rota!$AJ$6:$AJ$30&gt;$A59)),SUMPRODUCT((Rota!$AK$6:$AK$30=G$46)*(Rota!$AP$6:$AP$30&gt;=0)*(Rota!$AP$6:$AP$30&lt;=$A59)*(Rota!$AQ$6:$AQ$30&gt;$A59)),SUMPRODUCT((Rota!$AR$6:$AR$30=G$46)*(Rota!$AW$6:$AW$30&gt;=0)*(Rota!$AW$6:$AW$30&lt;=$A59)*(Rota!$AX$6:$AX$30&gt;$A59))))</f>
        <v/>
      </c>
      <c r="H59" s="29">
        <f>IF(H$46="","",CHOOSE(MATCH($C$45,{"Mon","Tue","Wed","Thu","Fri","Sat","Sun"},0),SUMPRODUCT((Rota!$B$6:$B$30=H$46)*(Rota!$G$6:$G$30&gt;=0)*(Rota!$G$6:$G$30&lt;=$A59)*(Rota!$H$6:$H$30&gt;$A59)),SUMPRODUCT((Rota!$I$6:$I$30=H$46)*(Rota!$N$6:$N$30&gt;=0)*(Rota!$N$6:$N$30&lt;=$A59)*(Rota!$O$6:$O$30&gt;$A59)),SUMPRODUCT((Rota!$P$6:$P$30=H$46)*(Rota!$U$6:$U$30&gt;=0)*(Rota!$U$6:$U$30&lt;=$A59)*(Rota!$V$6:$V$30&gt;$A59)),SUMPRODUCT((Rota!$W$6:$W$30=H$46)*(Rota!$AB$6:$AB$30&gt;=0)*(Rota!$AB$6:$AB$30&lt;=$A59)*(Rota!$AC$6:$AC$30&gt;$A59)),SUMPRODUCT((Rota!$AD$6:$AD$30=H$46)*(Rota!$AI$6:$AI$30&gt;=0)*(Rota!$AI$6:$AI$30&lt;=$A59)*(Rota!$AJ$6:$AJ$30&gt;$A59)),SUMPRODUCT((Rota!$AK$6:$AK$30=H$46)*(Rota!$AP$6:$AP$30&gt;=0)*(Rota!$AP$6:$AP$30&lt;=$A59)*(Rota!$AQ$6:$AQ$30&gt;$A59)),SUMPRODUCT((Rota!$AR$6:$AR$30=H$46)*(Rota!$AW$6:$AW$30&gt;=0)*(Rota!$AW$6:$AW$30&lt;=$A59)*(Rota!$AX$6:$AX$30&gt;$A59))))</f>
        <v/>
      </c>
      <c r="I59" s="29">
        <f>IF(I$46="","",CHOOSE(MATCH($C$45,{"Mon","Tue","Wed","Thu","Fri","Sat","Sun"},0),SUMPRODUCT((Rota!$B$6:$B$30=I$46)*(Rota!$G$6:$G$30&gt;=0)*(Rota!$G$6:$G$30&lt;=$A59)*(Rota!$H$6:$H$30&gt;$A59)),SUMPRODUCT((Rota!$I$6:$I$30=I$46)*(Rota!$N$6:$N$30&gt;=0)*(Rota!$N$6:$N$30&lt;=$A59)*(Rota!$O$6:$O$30&gt;$A59)),SUMPRODUCT((Rota!$P$6:$P$30=I$46)*(Rota!$U$6:$U$30&gt;=0)*(Rota!$U$6:$U$30&lt;=$A59)*(Rota!$V$6:$V$30&gt;$A59)),SUMPRODUCT((Rota!$W$6:$W$30=I$46)*(Rota!$AB$6:$AB$30&gt;=0)*(Rota!$AB$6:$AB$30&lt;=$A59)*(Rota!$AC$6:$AC$30&gt;$A59)),SUMPRODUCT((Rota!$AD$6:$AD$30=I$46)*(Rota!$AI$6:$AI$30&gt;=0)*(Rota!$AI$6:$AI$30&lt;=$A59)*(Rota!$AJ$6:$AJ$30&gt;$A59)),SUMPRODUCT((Rota!$AK$6:$AK$30=I$46)*(Rota!$AP$6:$AP$30&gt;=0)*(Rota!$AP$6:$AP$30&lt;=$A59)*(Rota!$AQ$6:$AQ$30&gt;$A59)),SUMPRODUCT((Rota!$AR$6:$AR$30=I$46)*(Rota!$AW$6:$AW$30&gt;=0)*(Rota!$AW$6:$AW$30&lt;=$A59)*(Rota!$AX$6:$AX$30&gt;$A59))))</f>
        <v/>
      </c>
      <c r="J59" s="29">
        <f>IF(J$46="","",CHOOSE(MATCH($C$45,{"Mon","Tue","Wed","Thu","Fri","Sat","Sun"},0),SUMPRODUCT((Rota!$B$6:$B$30=J$46)*(Rota!$G$6:$G$30&gt;=0)*(Rota!$G$6:$G$30&lt;=$A59)*(Rota!$H$6:$H$30&gt;$A59)),SUMPRODUCT((Rota!$I$6:$I$30=J$46)*(Rota!$N$6:$N$30&gt;=0)*(Rota!$N$6:$N$30&lt;=$A59)*(Rota!$O$6:$O$30&gt;$A59)),SUMPRODUCT((Rota!$P$6:$P$30=J$46)*(Rota!$U$6:$U$30&gt;=0)*(Rota!$U$6:$U$30&lt;=$A59)*(Rota!$V$6:$V$30&gt;$A59)),SUMPRODUCT((Rota!$W$6:$W$30=J$46)*(Rota!$AB$6:$AB$30&gt;=0)*(Rota!$AB$6:$AB$30&lt;=$A59)*(Rota!$AC$6:$AC$30&gt;$A59)),SUMPRODUCT((Rota!$AD$6:$AD$30=J$46)*(Rota!$AI$6:$AI$30&gt;=0)*(Rota!$AI$6:$AI$30&lt;=$A59)*(Rota!$AJ$6:$AJ$30&gt;$A59)),SUMPRODUCT((Rota!$AK$6:$AK$30=J$46)*(Rota!$AP$6:$AP$30&gt;=0)*(Rota!$AP$6:$AP$30&lt;=$A59)*(Rota!$AQ$6:$AQ$30&gt;$A59)),SUMPRODUCT((Rota!$AR$6:$AR$30=J$46)*(Rota!$AW$6:$AW$30&gt;=0)*(Rota!$AW$6:$AW$30&lt;=$A59)*(Rota!$AX$6:$AX$30&gt;$A59))))</f>
        <v/>
      </c>
    </row>
    <row r="60">
      <c r="A60">
        <f>(HOUR($C$3)*60+MINUTE($C$3))+390</f>
        <v/>
      </c>
      <c r="B60" s="16">
        <f>TIME(INT(MOD(A60,1440)/60),MOD(A60,60),0)</f>
        <v/>
      </c>
      <c r="C60" s="29">
        <f>IF(C$46="","",CHOOSE(MATCH($C$45,{"Mon","Tue","Wed","Thu","Fri","Sat","Sun"},0),SUMPRODUCT((Rota!$B$6:$B$30=C$46)*(Rota!$G$6:$G$30&gt;=0)*(Rota!$G$6:$G$30&lt;=$A60)*(Rota!$H$6:$H$30&gt;$A60)),SUMPRODUCT((Rota!$I$6:$I$30=C$46)*(Rota!$N$6:$N$30&gt;=0)*(Rota!$N$6:$N$30&lt;=$A60)*(Rota!$O$6:$O$30&gt;$A60)),SUMPRODUCT((Rota!$P$6:$P$30=C$46)*(Rota!$U$6:$U$30&gt;=0)*(Rota!$U$6:$U$30&lt;=$A60)*(Rota!$V$6:$V$30&gt;$A60)),SUMPRODUCT((Rota!$W$6:$W$30=C$46)*(Rota!$AB$6:$AB$30&gt;=0)*(Rota!$AB$6:$AB$30&lt;=$A60)*(Rota!$AC$6:$AC$30&gt;$A60)),SUMPRODUCT((Rota!$AD$6:$AD$30=C$46)*(Rota!$AI$6:$AI$30&gt;=0)*(Rota!$AI$6:$AI$30&lt;=$A60)*(Rota!$AJ$6:$AJ$30&gt;$A60)),SUMPRODUCT((Rota!$AK$6:$AK$30=C$46)*(Rota!$AP$6:$AP$30&gt;=0)*(Rota!$AP$6:$AP$30&lt;=$A60)*(Rota!$AQ$6:$AQ$30&gt;$A60)),SUMPRODUCT((Rota!$AR$6:$AR$30=C$46)*(Rota!$AW$6:$AW$30&gt;=0)*(Rota!$AW$6:$AW$30&lt;=$A60)*(Rota!$AX$6:$AX$30&gt;$A60))))</f>
        <v/>
      </c>
      <c r="D60" s="29">
        <f>IF(D$46="","",CHOOSE(MATCH($C$45,{"Mon","Tue","Wed","Thu","Fri","Sat","Sun"},0),SUMPRODUCT((Rota!$B$6:$B$30=D$46)*(Rota!$G$6:$G$30&gt;=0)*(Rota!$G$6:$G$30&lt;=$A60)*(Rota!$H$6:$H$30&gt;$A60)),SUMPRODUCT((Rota!$I$6:$I$30=D$46)*(Rota!$N$6:$N$30&gt;=0)*(Rota!$N$6:$N$30&lt;=$A60)*(Rota!$O$6:$O$30&gt;$A60)),SUMPRODUCT((Rota!$P$6:$P$30=D$46)*(Rota!$U$6:$U$30&gt;=0)*(Rota!$U$6:$U$30&lt;=$A60)*(Rota!$V$6:$V$30&gt;$A60)),SUMPRODUCT((Rota!$W$6:$W$30=D$46)*(Rota!$AB$6:$AB$30&gt;=0)*(Rota!$AB$6:$AB$30&lt;=$A60)*(Rota!$AC$6:$AC$30&gt;$A60)),SUMPRODUCT((Rota!$AD$6:$AD$30=D$46)*(Rota!$AI$6:$AI$30&gt;=0)*(Rota!$AI$6:$AI$30&lt;=$A60)*(Rota!$AJ$6:$AJ$30&gt;$A60)),SUMPRODUCT((Rota!$AK$6:$AK$30=D$46)*(Rota!$AP$6:$AP$30&gt;=0)*(Rota!$AP$6:$AP$30&lt;=$A60)*(Rota!$AQ$6:$AQ$30&gt;$A60)),SUMPRODUCT((Rota!$AR$6:$AR$30=D$46)*(Rota!$AW$6:$AW$30&gt;=0)*(Rota!$AW$6:$AW$30&lt;=$A60)*(Rota!$AX$6:$AX$30&gt;$A60))))</f>
        <v/>
      </c>
      <c r="E60" s="29">
        <f>IF(E$46="","",CHOOSE(MATCH($C$45,{"Mon","Tue","Wed","Thu","Fri","Sat","Sun"},0),SUMPRODUCT((Rota!$B$6:$B$30=E$46)*(Rota!$G$6:$G$30&gt;=0)*(Rota!$G$6:$G$30&lt;=$A60)*(Rota!$H$6:$H$30&gt;$A60)),SUMPRODUCT((Rota!$I$6:$I$30=E$46)*(Rota!$N$6:$N$30&gt;=0)*(Rota!$N$6:$N$30&lt;=$A60)*(Rota!$O$6:$O$30&gt;$A60)),SUMPRODUCT((Rota!$P$6:$P$30=E$46)*(Rota!$U$6:$U$30&gt;=0)*(Rota!$U$6:$U$30&lt;=$A60)*(Rota!$V$6:$V$30&gt;$A60)),SUMPRODUCT((Rota!$W$6:$W$30=E$46)*(Rota!$AB$6:$AB$30&gt;=0)*(Rota!$AB$6:$AB$30&lt;=$A60)*(Rota!$AC$6:$AC$30&gt;$A60)),SUMPRODUCT((Rota!$AD$6:$AD$30=E$46)*(Rota!$AI$6:$AI$30&gt;=0)*(Rota!$AI$6:$AI$30&lt;=$A60)*(Rota!$AJ$6:$AJ$30&gt;$A60)),SUMPRODUCT((Rota!$AK$6:$AK$30=E$46)*(Rota!$AP$6:$AP$30&gt;=0)*(Rota!$AP$6:$AP$30&lt;=$A60)*(Rota!$AQ$6:$AQ$30&gt;$A60)),SUMPRODUCT((Rota!$AR$6:$AR$30=E$46)*(Rota!$AW$6:$AW$30&gt;=0)*(Rota!$AW$6:$AW$30&lt;=$A60)*(Rota!$AX$6:$AX$30&gt;$A60))))</f>
        <v/>
      </c>
      <c r="F60" s="29">
        <f>IF(F$46="","",CHOOSE(MATCH($C$45,{"Mon","Tue","Wed","Thu","Fri","Sat","Sun"},0),SUMPRODUCT((Rota!$B$6:$B$30=F$46)*(Rota!$G$6:$G$30&gt;=0)*(Rota!$G$6:$G$30&lt;=$A60)*(Rota!$H$6:$H$30&gt;$A60)),SUMPRODUCT((Rota!$I$6:$I$30=F$46)*(Rota!$N$6:$N$30&gt;=0)*(Rota!$N$6:$N$30&lt;=$A60)*(Rota!$O$6:$O$30&gt;$A60)),SUMPRODUCT((Rota!$P$6:$P$30=F$46)*(Rota!$U$6:$U$30&gt;=0)*(Rota!$U$6:$U$30&lt;=$A60)*(Rota!$V$6:$V$30&gt;$A60)),SUMPRODUCT((Rota!$W$6:$W$30=F$46)*(Rota!$AB$6:$AB$30&gt;=0)*(Rota!$AB$6:$AB$30&lt;=$A60)*(Rota!$AC$6:$AC$30&gt;$A60)),SUMPRODUCT((Rota!$AD$6:$AD$30=F$46)*(Rota!$AI$6:$AI$30&gt;=0)*(Rota!$AI$6:$AI$30&lt;=$A60)*(Rota!$AJ$6:$AJ$30&gt;$A60)),SUMPRODUCT((Rota!$AK$6:$AK$30=F$46)*(Rota!$AP$6:$AP$30&gt;=0)*(Rota!$AP$6:$AP$30&lt;=$A60)*(Rota!$AQ$6:$AQ$30&gt;$A60)),SUMPRODUCT((Rota!$AR$6:$AR$30=F$46)*(Rota!$AW$6:$AW$30&gt;=0)*(Rota!$AW$6:$AW$30&lt;=$A60)*(Rota!$AX$6:$AX$30&gt;$A60))))</f>
        <v/>
      </c>
      <c r="G60" s="29">
        <f>IF(G$46="","",CHOOSE(MATCH($C$45,{"Mon","Tue","Wed","Thu","Fri","Sat","Sun"},0),SUMPRODUCT((Rota!$B$6:$B$30=G$46)*(Rota!$G$6:$G$30&gt;=0)*(Rota!$G$6:$G$30&lt;=$A60)*(Rota!$H$6:$H$30&gt;$A60)),SUMPRODUCT((Rota!$I$6:$I$30=G$46)*(Rota!$N$6:$N$30&gt;=0)*(Rota!$N$6:$N$30&lt;=$A60)*(Rota!$O$6:$O$30&gt;$A60)),SUMPRODUCT((Rota!$P$6:$P$30=G$46)*(Rota!$U$6:$U$30&gt;=0)*(Rota!$U$6:$U$30&lt;=$A60)*(Rota!$V$6:$V$30&gt;$A60)),SUMPRODUCT((Rota!$W$6:$W$30=G$46)*(Rota!$AB$6:$AB$30&gt;=0)*(Rota!$AB$6:$AB$30&lt;=$A60)*(Rota!$AC$6:$AC$30&gt;$A60)),SUMPRODUCT((Rota!$AD$6:$AD$30=G$46)*(Rota!$AI$6:$AI$30&gt;=0)*(Rota!$AI$6:$AI$30&lt;=$A60)*(Rota!$AJ$6:$AJ$30&gt;$A60)),SUMPRODUCT((Rota!$AK$6:$AK$30=G$46)*(Rota!$AP$6:$AP$30&gt;=0)*(Rota!$AP$6:$AP$30&lt;=$A60)*(Rota!$AQ$6:$AQ$30&gt;$A60)),SUMPRODUCT((Rota!$AR$6:$AR$30=G$46)*(Rota!$AW$6:$AW$30&gt;=0)*(Rota!$AW$6:$AW$30&lt;=$A60)*(Rota!$AX$6:$AX$30&gt;$A60))))</f>
        <v/>
      </c>
      <c r="H60" s="29">
        <f>IF(H$46="","",CHOOSE(MATCH($C$45,{"Mon","Tue","Wed","Thu","Fri","Sat","Sun"},0),SUMPRODUCT((Rota!$B$6:$B$30=H$46)*(Rota!$G$6:$G$30&gt;=0)*(Rota!$G$6:$G$30&lt;=$A60)*(Rota!$H$6:$H$30&gt;$A60)),SUMPRODUCT((Rota!$I$6:$I$30=H$46)*(Rota!$N$6:$N$30&gt;=0)*(Rota!$N$6:$N$30&lt;=$A60)*(Rota!$O$6:$O$30&gt;$A60)),SUMPRODUCT((Rota!$P$6:$P$30=H$46)*(Rota!$U$6:$U$30&gt;=0)*(Rota!$U$6:$U$30&lt;=$A60)*(Rota!$V$6:$V$30&gt;$A60)),SUMPRODUCT((Rota!$W$6:$W$30=H$46)*(Rota!$AB$6:$AB$30&gt;=0)*(Rota!$AB$6:$AB$30&lt;=$A60)*(Rota!$AC$6:$AC$30&gt;$A60)),SUMPRODUCT((Rota!$AD$6:$AD$30=H$46)*(Rota!$AI$6:$AI$30&gt;=0)*(Rota!$AI$6:$AI$30&lt;=$A60)*(Rota!$AJ$6:$AJ$30&gt;$A60)),SUMPRODUCT((Rota!$AK$6:$AK$30=H$46)*(Rota!$AP$6:$AP$30&gt;=0)*(Rota!$AP$6:$AP$30&lt;=$A60)*(Rota!$AQ$6:$AQ$30&gt;$A60)),SUMPRODUCT((Rota!$AR$6:$AR$30=H$46)*(Rota!$AW$6:$AW$30&gt;=0)*(Rota!$AW$6:$AW$30&lt;=$A60)*(Rota!$AX$6:$AX$30&gt;$A60))))</f>
        <v/>
      </c>
      <c r="I60" s="29">
        <f>IF(I$46="","",CHOOSE(MATCH($C$45,{"Mon","Tue","Wed","Thu","Fri","Sat","Sun"},0),SUMPRODUCT((Rota!$B$6:$B$30=I$46)*(Rota!$G$6:$G$30&gt;=0)*(Rota!$G$6:$G$30&lt;=$A60)*(Rota!$H$6:$H$30&gt;$A60)),SUMPRODUCT((Rota!$I$6:$I$30=I$46)*(Rota!$N$6:$N$30&gt;=0)*(Rota!$N$6:$N$30&lt;=$A60)*(Rota!$O$6:$O$30&gt;$A60)),SUMPRODUCT((Rota!$P$6:$P$30=I$46)*(Rota!$U$6:$U$30&gt;=0)*(Rota!$U$6:$U$30&lt;=$A60)*(Rota!$V$6:$V$30&gt;$A60)),SUMPRODUCT((Rota!$W$6:$W$30=I$46)*(Rota!$AB$6:$AB$30&gt;=0)*(Rota!$AB$6:$AB$30&lt;=$A60)*(Rota!$AC$6:$AC$30&gt;$A60)),SUMPRODUCT((Rota!$AD$6:$AD$30=I$46)*(Rota!$AI$6:$AI$30&gt;=0)*(Rota!$AI$6:$AI$30&lt;=$A60)*(Rota!$AJ$6:$AJ$30&gt;$A60)),SUMPRODUCT((Rota!$AK$6:$AK$30=I$46)*(Rota!$AP$6:$AP$30&gt;=0)*(Rota!$AP$6:$AP$30&lt;=$A60)*(Rota!$AQ$6:$AQ$30&gt;$A60)),SUMPRODUCT((Rota!$AR$6:$AR$30=I$46)*(Rota!$AW$6:$AW$30&gt;=0)*(Rota!$AW$6:$AW$30&lt;=$A60)*(Rota!$AX$6:$AX$30&gt;$A60))))</f>
        <v/>
      </c>
      <c r="J60" s="29">
        <f>IF(J$46="","",CHOOSE(MATCH($C$45,{"Mon","Tue","Wed","Thu","Fri","Sat","Sun"},0),SUMPRODUCT((Rota!$B$6:$B$30=J$46)*(Rota!$G$6:$G$30&gt;=0)*(Rota!$G$6:$G$30&lt;=$A60)*(Rota!$H$6:$H$30&gt;$A60)),SUMPRODUCT((Rota!$I$6:$I$30=J$46)*(Rota!$N$6:$N$30&gt;=0)*(Rota!$N$6:$N$30&lt;=$A60)*(Rota!$O$6:$O$30&gt;$A60)),SUMPRODUCT((Rota!$P$6:$P$30=J$46)*(Rota!$U$6:$U$30&gt;=0)*(Rota!$U$6:$U$30&lt;=$A60)*(Rota!$V$6:$V$30&gt;$A60)),SUMPRODUCT((Rota!$W$6:$W$30=J$46)*(Rota!$AB$6:$AB$30&gt;=0)*(Rota!$AB$6:$AB$30&lt;=$A60)*(Rota!$AC$6:$AC$30&gt;$A60)),SUMPRODUCT((Rota!$AD$6:$AD$30=J$46)*(Rota!$AI$6:$AI$30&gt;=0)*(Rota!$AI$6:$AI$30&lt;=$A60)*(Rota!$AJ$6:$AJ$30&gt;$A60)),SUMPRODUCT((Rota!$AK$6:$AK$30=J$46)*(Rota!$AP$6:$AP$30&gt;=0)*(Rota!$AP$6:$AP$30&lt;=$A60)*(Rota!$AQ$6:$AQ$30&gt;$A60)),SUMPRODUCT((Rota!$AR$6:$AR$30=J$46)*(Rota!$AW$6:$AW$30&gt;=0)*(Rota!$AW$6:$AW$30&lt;=$A60)*(Rota!$AX$6:$AX$30&gt;$A60))))</f>
        <v/>
      </c>
    </row>
    <row r="61">
      <c r="A61">
        <f>(HOUR($C$3)*60+MINUTE($C$3))+420</f>
        <v/>
      </c>
      <c r="B61" s="16">
        <f>TIME(INT(MOD(A61,1440)/60),MOD(A61,60),0)</f>
        <v/>
      </c>
      <c r="C61" s="29">
        <f>IF(C$46="","",CHOOSE(MATCH($C$45,{"Mon","Tue","Wed","Thu","Fri","Sat","Sun"},0),SUMPRODUCT((Rota!$B$6:$B$30=C$46)*(Rota!$G$6:$G$30&gt;=0)*(Rota!$G$6:$G$30&lt;=$A61)*(Rota!$H$6:$H$30&gt;$A61)),SUMPRODUCT((Rota!$I$6:$I$30=C$46)*(Rota!$N$6:$N$30&gt;=0)*(Rota!$N$6:$N$30&lt;=$A61)*(Rota!$O$6:$O$30&gt;$A61)),SUMPRODUCT((Rota!$P$6:$P$30=C$46)*(Rota!$U$6:$U$30&gt;=0)*(Rota!$U$6:$U$30&lt;=$A61)*(Rota!$V$6:$V$30&gt;$A61)),SUMPRODUCT((Rota!$W$6:$W$30=C$46)*(Rota!$AB$6:$AB$30&gt;=0)*(Rota!$AB$6:$AB$30&lt;=$A61)*(Rota!$AC$6:$AC$30&gt;$A61)),SUMPRODUCT((Rota!$AD$6:$AD$30=C$46)*(Rota!$AI$6:$AI$30&gt;=0)*(Rota!$AI$6:$AI$30&lt;=$A61)*(Rota!$AJ$6:$AJ$30&gt;$A61)),SUMPRODUCT((Rota!$AK$6:$AK$30=C$46)*(Rota!$AP$6:$AP$30&gt;=0)*(Rota!$AP$6:$AP$30&lt;=$A61)*(Rota!$AQ$6:$AQ$30&gt;$A61)),SUMPRODUCT((Rota!$AR$6:$AR$30=C$46)*(Rota!$AW$6:$AW$30&gt;=0)*(Rota!$AW$6:$AW$30&lt;=$A61)*(Rota!$AX$6:$AX$30&gt;$A61))))</f>
        <v/>
      </c>
      <c r="D61" s="29">
        <f>IF(D$46="","",CHOOSE(MATCH($C$45,{"Mon","Tue","Wed","Thu","Fri","Sat","Sun"},0),SUMPRODUCT((Rota!$B$6:$B$30=D$46)*(Rota!$G$6:$G$30&gt;=0)*(Rota!$G$6:$G$30&lt;=$A61)*(Rota!$H$6:$H$30&gt;$A61)),SUMPRODUCT((Rota!$I$6:$I$30=D$46)*(Rota!$N$6:$N$30&gt;=0)*(Rota!$N$6:$N$30&lt;=$A61)*(Rota!$O$6:$O$30&gt;$A61)),SUMPRODUCT((Rota!$P$6:$P$30=D$46)*(Rota!$U$6:$U$30&gt;=0)*(Rota!$U$6:$U$30&lt;=$A61)*(Rota!$V$6:$V$30&gt;$A61)),SUMPRODUCT((Rota!$W$6:$W$30=D$46)*(Rota!$AB$6:$AB$30&gt;=0)*(Rota!$AB$6:$AB$30&lt;=$A61)*(Rota!$AC$6:$AC$30&gt;$A61)),SUMPRODUCT((Rota!$AD$6:$AD$30=D$46)*(Rota!$AI$6:$AI$30&gt;=0)*(Rota!$AI$6:$AI$30&lt;=$A61)*(Rota!$AJ$6:$AJ$30&gt;$A61)),SUMPRODUCT((Rota!$AK$6:$AK$30=D$46)*(Rota!$AP$6:$AP$30&gt;=0)*(Rota!$AP$6:$AP$30&lt;=$A61)*(Rota!$AQ$6:$AQ$30&gt;$A61)),SUMPRODUCT((Rota!$AR$6:$AR$30=D$46)*(Rota!$AW$6:$AW$30&gt;=0)*(Rota!$AW$6:$AW$30&lt;=$A61)*(Rota!$AX$6:$AX$30&gt;$A61))))</f>
        <v/>
      </c>
      <c r="E61" s="29">
        <f>IF(E$46="","",CHOOSE(MATCH($C$45,{"Mon","Tue","Wed","Thu","Fri","Sat","Sun"},0),SUMPRODUCT((Rota!$B$6:$B$30=E$46)*(Rota!$G$6:$G$30&gt;=0)*(Rota!$G$6:$G$30&lt;=$A61)*(Rota!$H$6:$H$30&gt;$A61)),SUMPRODUCT((Rota!$I$6:$I$30=E$46)*(Rota!$N$6:$N$30&gt;=0)*(Rota!$N$6:$N$30&lt;=$A61)*(Rota!$O$6:$O$30&gt;$A61)),SUMPRODUCT((Rota!$P$6:$P$30=E$46)*(Rota!$U$6:$U$30&gt;=0)*(Rota!$U$6:$U$30&lt;=$A61)*(Rota!$V$6:$V$30&gt;$A61)),SUMPRODUCT((Rota!$W$6:$W$30=E$46)*(Rota!$AB$6:$AB$30&gt;=0)*(Rota!$AB$6:$AB$30&lt;=$A61)*(Rota!$AC$6:$AC$30&gt;$A61)),SUMPRODUCT((Rota!$AD$6:$AD$30=E$46)*(Rota!$AI$6:$AI$30&gt;=0)*(Rota!$AI$6:$AI$30&lt;=$A61)*(Rota!$AJ$6:$AJ$30&gt;$A61)),SUMPRODUCT((Rota!$AK$6:$AK$30=E$46)*(Rota!$AP$6:$AP$30&gt;=0)*(Rota!$AP$6:$AP$30&lt;=$A61)*(Rota!$AQ$6:$AQ$30&gt;$A61)),SUMPRODUCT((Rota!$AR$6:$AR$30=E$46)*(Rota!$AW$6:$AW$30&gt;=0)*(Rota!$AW$6:$AW$30&lt;=$A61)*(Rota!$AX$6:$AX$30&gt;$A61))))</f>
        <v/>
      </c>
      <c r="F61" s="29">
        <f>IF(F$46="","",CHOOSE(MATCH($C$45,{"Mon","Tue","Wed","Thu","Fri","Sat","Sun"},0),SUMPRODUCT((Rota!$B$6:$B$30=F$46)*(Rota!$G$6:$G$30&gt;=0)*(Rota!$G$6:$G$30&lt;=$A61)*(Rota!$H$6:$H$30&gt;$A61)),SUMPRODUCT((Rota!$I$6:$I$30=F$46)*(Rota!$N$6:$N$30&gt;=0)*(Rota!$N$6:$N$30&lt;=$A61)*(Rota!$O$6:$O$30&gt;$A61)),SUMPRODUCT((Rota!$P$6:$P$30=F$46)*(Rota!$U$6:$U$30&gt;=0)*(Rota!$U$6:$U$30&lt;=$A61)*(Rota!$V$6:$V$30&gt;$A61)),SUMPRODUCT((Rota!$W$6:$W$30=F$46)*(Rota!$AB$6:$AB$30&gt;=0)*(Rota!$AB$6:$AB$30&lt;=$A61)*(Rota!$AC$6:$AC$30&gt;$A61)),SUMPRODUCT((Rota!$AD$6:$AD$30=F$46)*(Rota!$AI$6:$AI$30&gt;=0)*(Rota!$AI$6:$AI$30&lt;=$A61)*(Rota!$AJ$6:$AJ$30&gt;$A61)),SUMPRODUCT((Rota!$AK$6:$AK$30=F$46)*(Rota!$AP$6:$AP$30&gt;=0)*(Rota!$AP$6:$AP$30&lt;=$A61)*(Rota!$AQ$6:$AQ$30&gt;$A61)),SUMPRODUCT((Rota!$AR$6:$AR$30=F$46)*(Rota!$AW$6:$AW$30&gt;=0)*(Rota!$AW$6:$AW$30&lt;=$A61)*(Rota!$AX$6:$AX$30&gt;$A61))))</f>
        <v/>
      </c>
      <c r="G61" s="29">
        <f>IF(G$46="","",CHOOSE(MATCH($C$45,{"Mon","Tue","Wed","Thu","Fri","Sat","Sun"},0),SUMPRODUCT((Rota!$B$6:$B$30=G$46)*(Rota!$G$6:$G$30&gt;=0)*(Rota!$G$6:$G$30&lt;=$A61)*(Rota!$H$6:$H$30&gt;$A61)),SUMPRODUCT((Rota!$I$6:$I$30=G$46)*(Rota!$N$6:$N$30&gt;=0)*(Rota!$N$6:$N$30&lt;=$A61)*(Rota!$O$6:$O$30&gt;$A61)),SUMPRODUCT((Rota!$P$6:$P$30=G$46)*(Rota!$U$6:$U$30&gt;=0)*(Rota!$U$6:$U$30&lt;=$A61)*(Rota!$V$6:$V$30&gt;$A61)),SUMPRODUCT((Rota!$W$6:$W$30=G$46)*(Rota!$AB$6:$AB$30&gt;=0)*(Rota!$AB$6:$AB$30&lt;=$A61)*(Rota!$AC$6:$AC$30&gt;$A61)),SUMPRODUCT((Rota!$AD$6:$AD$30=G$46)*(Rota!$AI$6:$AI$30&gt;=0)*(Rota!$AI$6:$AI$30&lt;=$A61)*(Rota!$AJ$6:$AJ$30&gt;$A61)),SUMPRODUCT((Rota!$AK$6:$AK$30=G$46)*(Rota!$AP$6:$AP$30&gt;=0)*(Rota!$AP$6:$AP$30&lt;=$A61)*(Rota!$AQ$6:$AQ$30&gt;$A61)),SUMPRODUCT((Rota!$AR$6:$AR$30=G$46)*(Rota!$AW$6:$AW$30&gt;=0)*(Rota!$AW$6:$AW$30&lt;=$A61)*(Rota!$AX$6:$AX$30&gt;$A61))))</f>
        <v/>
      </c>
      <c r="H61" s="29">
        <f>IF(H$46="","",CHOOSE(MATCH($C$45,{"Mon","Tue","Wed","Thu","Fri","Sat","Sun"},0),SUMPRODUCT((Rota!$B$6:$B$30=H$46)*(Rota!$G$6:$G$30&gt;=0)*(Rota!$G$6:$G$30&lt;=$A61)*(Rota!$H$6:$H$30&gt;$A61)),SUMPRODUCT((Rota!$I$6:$I$30=H$46)*(Rota!$N$6:$N$30&gt;=0)*(Rota!$N$6:$N$30&lt;=$A61)*(Rota!$O$6:$O$30&gt;$A61)),SUMPRODUCT((Rota!$P$6:$P$30=H$46)*(Rota!$U$6:$U$30&gt;=0)*(Rota!$U$6:$U$30&lt;=$A61)*(Rota!$V$6:$V$30&gt;$A61)),SUMPRODUCT((Rota!$W$6:$W$30=H$46)*(Rota!$AB$6:$AB$30&gt;=0)*(Rota!$AB$6:$AB$30&lt;=$A61)*(Rota!$AC$6:$AC$30&gt;$A61)),SUMPRODUCT((Rota!$AD$6:$AD$30=H$46)*(Rota!$AI$6:$AI$30&gt;=0)*(Rota!$AI$6:$AI$30&lt;=$A61)*(Rota!$AJ$6:$AJ$30&gt;$A61)),SUMPRODUCT((Rota!$AK$6:$AK$30=H$46)*(Rota!$AP$6:$AP$30&gt;=0)*(Rota!$AP$6:$AP$30&lt;=$A61)*(Rota!$AQ$6:$AQ$30&gt;$A61)),SUMPRODUCT((Rota!$AR$6:$AR$30=H$46)*(Rota!$AW$6:$AW$30&gt;=0)*(Rota!$AW$6:$AW$30&lt;=$A61)*(Rota!$AX$6:$AX$30&gt;$A61))))</f>
        <v/>
      </c>
      <c r="I61" s="29">
        <f>IF(I$46="","",CHOOSE(MATCH($C$45,{"Mon","Tue","Wed","Thu","Fri","Sat","Sun"},0),SUMPRODUCT((Rota!$B$6:$B$30=I$46)*(Rota!$G$6:$G$30&gt;=0)*(Rota!$G$6:$G$30&lt;=$A61)*(Rota!$H$6:$H$30&gt;$A61)),SUMPRODUCT((Rota!$I$6:$I$30=I$46)*(Rota!$N$6:$N$30&gt;=0)*(Rota!$N$6:$N$30&lt;=$A61)*(Rota!$O$6:$O$30&gt;$A61)),SUMPRODUCT((Rota!$P$6:$P$30=I$46)*(Rota!$U$6:$U$30&gt;=0)*(Rota!$U$6:$U$30&lt;=$A61)*(Rota!$V$6:$V$30&gt;$A61)),SUMPRODUCT((Rota!$W$6:$W$30=I$46)*(Rota!$AB$6:$AB$30&gt;=0)*(Rota!$AB$6:$AB$30&lt;=$A61)*(Rota!$AC$6:$AC$30&gt;$A61)),SUMPRODUCT((Rota!$AD$6:$AD$30=I$46)*(Rota!$AI$6:$AI$30&gt;=0)*(Rota!$AI$6:$AI$30&lt;=$A61)*(Rota!$AJ$6:$AJ$30&gt;$A61)),SUMPRODUCT((Rota!$AK$6:$AK$30=I$46)*(Rota!$AP$6:$AP$30&gt;=0)*(Rota!$AP$6:$AP$30&lt;=$A61)*(Rota!$AQ$6:$AQ$30&gt;$A61)),SUMPRODUCT((Rota!$AR$6:$AR$30=I$46)*(Rota!$AW$6:$AW$30&gt;=0)*(Rota!$AW$6:$AW$30&lt;=$A61)*(Rota!$AX$6:$AX$30&gt;$A61))))</f>
        <v/>
      </c>
      <c r="J61" s="29">
        <f>IF(J$46="","",CHOOSE(MATCH($C$45,{"Mon","Tue","Wed","Thu","Fri","Sat","Sun"},0),SUMPRODUCT((Rota!$B$6:$B$30=J$46)*(Rota!$G$6:$G$30&gt;=0)*(Rota!$G$6:$G$30&lt;=$A61)*(Rota!$H$6:$H$30&gt;$A61)),SUMPRODUCT((Rota!$I$6:$I$30=J$46)*(Rota!$N$6:$N$30&gt;=0)*(Rota!$N$6:$N$30&lt;=$A61)*(Rota!$O$6:$O$30&gt;$A61)),SUMPRODUCT((Rota!$P$6:$P$30=J$46)*(Rota!$U$6:$U$30&gt;=0)*(Rota!$U$6:$U$30&lt;=$A61)*(Rota!$V$6:$V$30&gt;$A61)),SUMPRODUCT((Rota!$W$6:$W$30=J$46)*(Rota!$AB$6:$AB$30&gt;=0)*(Rota!$AB$6:$AB$30&lt;=$A61)*(Rota!$AC$6:$AC$30&gt;$A61)),SUMPRODUCT((Rota!$AD$6:$AD$30=J$46)*(Rota!$AI$6:$AI$30&gt;=0)*(Rota!$AI$6:$AI$30&lt;=$A61)*(Rota!$AJ$6:$AJ$30&gt;$A61)),SUMPRODUCT((Rota!$AK$6:$AK$30=J$46)*(Rota!$AP$6:$AP$30&gt;=0)*(Rota!$AP$6:$AP$30&lt;=$A61)*(Rota!$AQ$6:$AQ$30&gt;$A61)),SUMPRODUCT((Rota!$AR$6:$AR$30=J$46)*(Rota!$AW$6:$AW$30&gt;=0)*(Rota!$AW$6:$AW$30&lt;=$A61)*(Rota!$AX$6:$AX$30&gt;$A61))))</f>
        <v/>
      </c>
    </row>
    <row r="62">
      <c r="A62">
        <f>(HOUR($C$3)*60+MINUTE($C$3))+450</f>
        <v/>
      </c>
      <c r="B62" s="16">
        <f>TIME(INT(MOD(A62,1440)/60),MOD(A62,60),0)</f>
        <v/>
      </c>
      <c r="C62" s="29">
        <f>IF(C$46="","",CHOOSE(MATCH($C$45,{"Mon","Tue","Wed","Thu","Fri","Sat","Sun"},0),SUMPRODUCT((Rota!$B$6:$B$30=C$46)*(Rota!$G$6:$G$30&gt;=0)*(Rota!$G$6:$G$30&lt;=$A62)*(Rota!$H$6:$H$30&gt;$A62)),SUMPRODUCT((Rota!$I$6:$I$30=C$46)*(Rota!$N$6:$N$30&gt;=0)*(Rota!$N$6:$N$30&lt;=$A62)*(Rota!$O$6:$O$30&gt;$A62)),SUMPRODUCT((Rota!$P$6:$P$30=C$46)*(Rota!$U$6:$U$30&gt;=0)*(Rota!$U$6:$U$30&lt;=$A62)*(Rota!$V$6:$V$30&gt;$A62)),SUMPRODUCT((Rota!$W$6:$W$30=C$46)*(Rota!$AB$6:$AB$30&gt;=0)*(Rota!$AB$6:$AB$30&lt;=$A62)*(Rota!$AC$6:$AC$30&gt;$A62)),SUMPRODUCT((Rota!$AD$6:$AD$30=C$46)*(Rota!$AI$6:$AI$30&gt;=0)*(Rota!$AI$6:$AI$30&lt;=$A62)*(Rota!$AJ$6:$AJ$30&gt;$A62)),SUMPRODUCT((Rota!$AK$6:$AK$30=C$46)*(Rota!$AP$6:$AP$30&gt;=0)*(Rota!$AP$6:$AP$30&lt;=$A62)*(Rota!$AQ$6:$AQ$30&gt;$A62)),SUMPRODUCT((Rota!$AR$6:$AR$30=C$46)*(Rota!$AW$6:$AW$30&gt;=0)*(Rota!$AW$6:$AW$30&lt;=$A62)*(Rota!$AX$6:$AX$30&gt;$A62))))</f>
        <v/>
      </c>
      <c r="D62" s="29">
        <f>IF(D$46="","",CHOOSE(MATCH($C$45,{"Mon","Tue","Wed","Thu","Fri","Sat","Sun"},0),SUMPRODUCT((Rota!$B$6:$B$30=D$46)*(Rota!$G$6:$G$30&gt;=0)*(Rota!$G$6:$G$30&lt;=$A62)*(Rota!$H$6:$H$30&gt;$A62)),SUMPRODUCT((Rota!$I$6:$I$30=D$46)*(Rota!$N$6:$N$30&gt;=0)*(Rota!$N$6:$N$30&lt;=$A62)*(Rota!$O$6:$O$30&gt;$A62)),SUMPRODUCT((Rota!$P$6:$P$30=D$46)*(Rota!$U$6:$U$30&gt;=0)*(Rota!$U$6:$U$30&lt;=$A62)*(Rota!$V$6:$V$30&gt;$A62)),SUMPRODUCT((Rota!$W$6:$W$30=D$46)*(Rota!$AB$6:$AB$30&gt;=0)*(Rota!$AB$6:$AB$30&lt;=$A62)*(Rota!$AC$6:$AC$30&gt;$A62)),SUMPRODUCT((Rota!$AD$6:$AD$30=D$46)*(Rota!$AI$6:$AI$30&gt;=0)*(Rota!$AI$6:$AI$30&lt;=$A62)*(Rota!$AJ$6:$AJ$30&gt;$A62)),SUMPRODUCT((Rota!$AK$6:$AK$30=D$46)*(Rota!$AP$6:$AP$30&gt;=0)*(Rota!$AP$6:$AP$30&lt;=$A62)*(Rota!$AQ$6:$AQ$30&gt;$A62)),SUMPRODUCT((Rota!$AR$6:$AR$30=D$46)*(Rota!$AW$6:$AW$30&gt;=0)*(Rota!$AW$6:$AW$30&lt;=$A62)*(Rota!$AX$6:$AX$30&gt;$A62))))</f>
        <v/>
      </c>
      <c r="E62" s="29">
        <f>IF(E$46="","",CHOOSE(MATCH($C$45,{"Mon","Tue","Wed","Thu","Fri","Sat","Sun"},0),SUMPRODUCT((Rota!$B$6:$B$30=E$46)*(Rota!$G$6:$G$30&gt;=0)*(Rota!$G$6:$G$30&lt;=$A62)*(Rota!$H$6:$H$30&gt;$A62)),SUMPRODUCT((Rota!$I$6:$I$30=E$46)*(Rota!$N$6:$N$30&gt;=0)*(Rota!$N$6:$N$30&lt;=$A62)*(Rota!$O$6:$O$30&gt;$A62)),SUMPRODUCT((Rota!$P$6:$P$30=E$46)*(Rota!$U$6:$U$30&gt;=0)*(Rota!$U$6:$U$30&lt;=$A62)*(Rota!$V$6:$V$30&gt;$A62)),SUMPRODUCT((Rota!$W$6:$W$30=E$46)*(Rota!$AB$6:$AB$30&gt;=0)*(Rota!$AB$6:$AB$30&lt;=$A62)*(Rota!$AC$6:$AC$30&gt;$A62)),SUMPRODUCT((Rota!$AD$6:$AD$30=E$46)*(Rota!$AI$6:$AI$30&gt;=0)*(Rota!$AI$6:$AI$30&lt;=$A62)*(Rota!$AJ$6:$AJ$30&gt;$A62)),SUMPRODUCT((Rota!$AK$6:$AK$30=E$46)*(Rota!$AP$6:$AP$30&gt;=0)*(Rota!$AP$6:$AP$30&lt;=$A62)*(Rota!$AQ$6:$AQ$30&gt;$A62)),SUMPRODUCT((Rota!$AR$6:$AR$30=E$46)*(Rota!$AW$6:$AW$30&gt;=0)*(Rota!$AW$6:$AW$30&lt;=$A62)*(Rota!$AX$6:$AX$30&gt;$A62))))</f>
        <v/>
      </c>
      <c r="F62" s="29">
        <f>IF(F$46="","",CHOOSE(MATCH($C$45,{"Mon","Tue","Wed","Thu","Fri","Sat","Sun"},0),SUMPRODUCT((Rota!$B$6:$B$30=F$46)*(Rota!$G$6:$G$30&gt;=0)*(Rota!$G$6:$G$30&lt;=$A62)*(Rota!$H$6:$H$30&gt;$A62)),SUMPRODUCT((Rota!$I$6:$I$30=F$46)*(Rota!$N$6:$N$30&gt;=0)*(Rota!$N$6:$N$30&lt;=$A62)*(Rota!$O$6:$O$30&gt;$A62)),SUMPRODUCT((Rota!$P$6:$P$30=F$46)*(Rota!$U$6:$U$30&gt;=0)*(Rota!$U$6:$U$30&lt;=$A62)*(Rota!$V$6:$V$30&gt;$A62)),SUMPRODUCT((Rota!$W$6:$W$30=F$46)*(Rota!$AB$6:$AB$30&gt;=0)*(Rota!$AB$6:$AB$30&lt;=$A62)*(Rota!$AC$6:$AC$30&gt;$A62)),SUMPRODUCT((Rota!$AD$6:$AD$30=F$46)*(Rota!$AI$6:$AI$30&gt;=0)*(Rota!$AI$6:$AI$30&lt;=$A62)*(Rota!$AJ$6:$AJ$30&gt;$A62)),SUMPRODUCT((Rota!$AK$6:$AK$30=F$46)*(Rota!$AP$6:$AP$30&gt;=0)*(Rota!$AP$6:$AP$30&lt;=$A62)*(Rota!$AQ$6:$AQ$30&gt;$A62)),SUMPRODUCT((Rota!$AR$6:$AR$30=F$46)*(Rota!$AW$6:$AW$30&gt;=0)*(Rota!$AW$6:$AW$30&lt;=$A62)*(Rota!$AX$6:$AX$30&gt;$A62))))</f>
        <v/>
      </c>
      <c r="G62" s="29">
        <f>IF(G$46="","",CHOOSE(MATCH($C$45,{"Mon","Tue","Wed","Thu","Fri","Sat","Sun"},0),SUMPRODUCT((Rota!$B$6:$B$30=G$46)*(Rota!$G$6:$G$30&gt;=0)*(Rota!$G$6:$G$30&lt;=$A62)*(Rota!$H$6:$H$30&gt;$A62)),SUMPRODUCT((Rota!$I$6:$I$30=G$46)*(Rota!$N$6:$N$30&gt;=0)*(Rota!$N$6:$N$30&lt;=$A62)*(Rota!$O$6:$O$30&gt;$A62)),SUMPRODUCT((Rota!$P$6:$P$30=G$46)*(Rota!$U$6:$U$30&gt;=0)*(Rota!$U$6:$U$30&lt;=$A62)*(Rota!$V$6:$V$30&gt;$A62)),SUMPRODUCT((Rota!$W$6:$W$30=G$46)*(Rota!$AB$6:$AB$30&gt;=0)*(Rota!$AB$6:$AB$30&lt;=$A62)*(Rota!$AC$6:$AC$30&gt;$A62)),SUMPRODUCT((Rota!$AD$6:$AD$30=G$46)*(Rota!$AI$6:$AI$30&gt;=0)*(Rota!$AI$6:$AI$30&lt;=$A62)*(Rota!$AJ$6:$AJ$30&gt;$A62)),SUMPRODUCT((Rota!$AK$6:$AK$30=G$46)*(Rota!$AP$6:$AP$30&gt;=0)*(Rota!$AP$6:$AP$30&lt;=$A62)*(Rota!$AQ$6:$AQ$30&gt;$A62)),SUMPRODUCT((Rota!$AR$6:$AR$30=G$46)*(Rota!$AW$6:$AW$30&gt;=0)*(Rota!$AW$6:$AW$30&lt;=$A62)*(Rota!$AX$6:$AX$30&gt;$A62))))</f>
        <v/>
      </c>
      <c r="H62" s="29">
        <f>IF(H$46="","",CHOOSE(MATCH($C$45,{"Mon","Tue","Wed","Thu","Fri","Sat","Sun"},0),SUMPRODUCT((Rota!$B$6:$B$30=H$46)*(Rota!$G$6:$G$30&gt;=0)*(Rota!$G$6:$G$30&lt;=$A62)*(Rota!$H$6:$H$30&gt;$A62)),SUMPRODUCT((Rota!$I$6:$I$30=H$46)*(Rota!$N$6:$N$30&gt;=0)*(Rota!$N$6:$N$30&lt;=$A62)*(Rota!$O$6:$O$30&gt;$A62)),SUMPRODUCT((Rota!$P$6:$P$30=H$46)*(Rota!$U$6:$U$30&gt;=0)*(Rota!$U$6:$U$30&lt;=$A62)*(Rota!$V$6:$V$30&gt;$A62)),SUMPRODUCT((Rota!$W$6:$W$30=H$46)*(Rota!$AB$6:$AB$30&gt;=0)*(Rota!$AB$6:$AB$30&lt;=$A62)*(Rota!$AC$6:$AC$30&gt;$A62)),SUMPRODUCT((Rota!$AD$6:$AD$30=H$46)*(Rota!$AI$6:$AI$30&gt;=0)*(Rota!$AI$6:$AI$30&lt;=$A62)*(Rota!$AJ$6:$AJ$30&gt;$A62)),SUMPRODUCT((Rota!$AK$6:$AK$30=H$46)*(Rota!$AP$6:$AP$30&gt;=0)*(Rota!$AP$6:$AP$30&lt;=$A62)*(Rota!$AQ$6:$AQ$30&gt;$A62)),SUMPRODUCT((Rota!$AR$6:$AR$30=H$46)*(Rota!$AW$6:$AW$30&gt;=0)*(Rota!$AW$6:$AW$30&lt;=$A62)*(Rota!$AX$6:$AX$30&gt;$A62))))</f>
        <v/>
      </c>
      <c r="I62" s="29">
        <f>IF(I$46="","",CHOOSE(MATCH($C$45,{"Mon","Tue","Wed","Thu","Fri","Sat","Sun"},0),SUMPRODUCT((Rota!$B$6:$B$30=I$46)*(Rota!$G$6:$G$30&gt;=0)*(Rota!$G$6:$G$30&lt;=$A62)*(Rota!$H$6:$H$30&gt;$A62)),SUMPRODUCT((Rota!$I$6:$I$30=I$46)*(Rota!$N$6:$N$30&gt;=0)*(Rota!$N$6:$N$30&lt;=$A62)*(Rota!$O$6:$O$30&gt;$A62)),SUMPRODUCT((Rota!$P$6:$P$30=I$46)*(Rota!$U$6:$U$30&gt;=0)*(Rota!$U$6:$U$30&lt;=$A62)*(Rota!$V$6:$V$30&gt;$A62)),SUMPRODUCT((Rota!$W$6:$W$30=I$46)*(Rota!$AB$6:$AB$30&gt;=0)*(Rota!$AB$6:$AB$30&lt;=$A62)*(Rota!$AC$6:$AC$30&gt;$A62)),SUMPRODUCT((Rota!$AD$6:$AD$30=I$46)*(Rota!$AI$6:$AI$30&gt;=0)*(Rota!$AI$6:$AI$30&lt;=$A62)*(Rota!$AJ$6:$AJ$30&gt;$A62)),SUMPRODUCT((Rota!$AK$6:$AK$30=I$46)*(Rota!$AP$6:$AP$30&gt;=0)*(Rota!$AP$6:$AP$30&lt;=$A62)*(Rota!$AQ$6:$AQ$30&gt;$A62)),SUMPRODUCT((Rota!$AR$6:$AR$30=I$46)*(Rota!$AW$6:$AW$30&gt;=0)*(Rota!$AW$6:$AW$30&lt;=$A62)*(Rota!$AX$6:$AX$30&gt;$A62))))</f>
        <v/>
      </c>
      <c r="J62" s="29">
        <f>IF(J$46="","",CHOOSE(MATCH($C$45,{"Mon","Tue","Wed","Thu","Fri","Sat","Sun"},0),SUMPRODUCT((Rota!$B$6:$B$30=J$46)*(Rota!$G$6:$G$30&gt;=0)*(Rota!$G$6:$G$30&lt;=$A62)*(Rota!$H$6:$H$30&gt;$A62)),SUMPRODUCT((Rota!$I$6:$I$30=J$46)*(Rota!$N$6:$N$30&gt;=0)*(Rota!$N$6:$N$30&lt;=$A62)*(Rota!$O$6:$O$30&gt;$A62)),SUMPRODUCT((Rota!$P$6:$P$30=J$46)*(Rota!$U$6:$U$30&gt;=0)*(Rota!$U$6:$U$30&lt;=$A62)*(Rota!$V$6:$V$30&gt;$A62)),SUMPRODUCT((Rota!$W$6:$W$30=J$46)*(Rota!$AB$6:$AB$30&gt;=0)*(Rota!$AB$6:$AB$30&lt;=$A62)*(Rota!$AC$6:$AC$30&gt;$A62)),SUMPRODUCT((Rota!$AD$6:$AD$30=J$46)*(Rota!$AI$6:$AI$30&gt;=0)*(Rota!$AI$6:$AI$30&lt;=$A62)*(Rota!$AJ$6:$AJ$30&gt;$A62)),SUMPRODUCT((Rota!$AK$6:$AK$30=J$46)*(Rota!$AP$6:$AP$30&gt;=0)*(Rota!$AP$6:$AP$30&lt;=$A62)*(Rota!$AQ$6:$AQ$30&gt;$A62)),SUMPRODUCT((Rota!$AR$6:$AR$30=J$46)*(Rota!$AW$6:$AW$30&gt;=0)*(Rota!$AW$6:$AW$30&lt;=$A62)*(Rota!$AX$6:$AX$30&gt;$A62))))</f>
        <v/>
      </c>
    </row>
    <row r="63">
      <c r="A63">
        <f>(HOUR($C$3)*60+MINUTE($C$3))+480</f>
        <v/>
      </c>
      <c r="B63" s="16">
        <f>TIME(INT(MOD(A63,1440)/60),MOD(A63,60),0)</f>
        <v/>
      </c>
      <c r="C63" s="29">
        <f>IF(C$46="","",CHOOSE(MATCH($C$45,{"Mon","Tue","Wed","Thu","Fri","Sat","Sun"},0),SUMPRODUCT((Rota!$B$6:$B$30=C$46)*(Rota!$G$6:$G$30&gt;=0)*(Rota!$G$6:$G$30&lt;=$A63)*(Rota!$H$6:$H$30&gt;$A63)),SUMPRODUCT((Rota!$I$6:$I$30=C$46)*(Rota!$N$6:$N$30&gt;=0)*(Rota!$N$6:$N$30&lt;=$A63)*(Rota!$O$6:$O$30&gt;$A63)),SUMPRODUCT((Rota!$P$6:$P$30=C$46)*(Rota!$U$6:$U$30&gt;=0)*(Rota!$U$6:$U$30&lt;=$A63)*(Rota!$V$6:$V$30&gt;$A63)),SUMPRODUCT((Rota!$W$6:$W$30=C$46)*(Rota!$AB$6:$AB$30&gt;=0)*(Rota!$AB$6:$AB$30&lt;=$A63)*(Rota!$AC$6:$AC$30&gt;$A63)),SUMPRODUCT((Rota!$AD$6:$AD$30=C$46)*(Rota!$AI$6:$AI$30&gt;=0)*(Rota!$AI$6:$AI$30&lt;=$A63)*(Rota!$AJ$6:$AJ$30&gt;$A63)),SUMPRODUCT((Rota!$AK$6:$AK$30=C$46)*(Rota!$AP$6:$AP$30&gt;=0)*(Rota!$AP$6:$AP$30&lt;=$A63)*(Rota!$AQ$6:$AQ$30&gt;$A63)),SUMPRODUCT((Rota!$AR$6:$AR$30=C$46)*(Rota!$AW$6:$AW$30&gt;=0)*(Rota!$AW$6:$AW$30&lt;=$A63)*(Rota!$AX$6:$AX$30&gt;$A63))))</f>
        <v/>
      </c>
      <c r="D63" s="29">
        <f>IF(D$46="","",CHOOSE(MATCH($C$45,{"Mon","Tue","Wed","Thu","Fri","Sat","Sun"},0),SUMPRODUCT((Rota!$B$6:$B$30=D$46)*(Rota!$G$6:$G$30&gt;=0)*(Rota!$G$6:$G$30&lt;=$A63)*(Rota!$H$6:$H$30&gt;$A63)),SUMPRODUCT((Rota!$I$6:$I$30=D$46)*(Rota!$N$6:$N$30&gt;=0)*(Rota!$N$6:$N$30&lt;=$A63)*(Rota!$O$6:$O$30&gt;$A63)),SUMPRODUCT((Rota!$P$6:$P$30=D$46)*(Rota!$U$6:$U$30&gt;=0)*(Rota!$U$6:$U$30&lt;=$A63)*(Rota!$V$6:$V$30&gt;$A63)),SUMPRODUCT((Rota!$W$6:$W$30=D$46)*(Rota!$AB$6:$AB$30&gt;=0)*(Rota!$AB$6:$AB$30&lt;=$A63)*(Rota!$AC$6:$AC$30&gt;$A63)),SUMPRODUCT((Rota!$AD$6:$AD$30=D$46)*(Rota!$AI$6:$AI$30&gt;=0)*(Rota!$AI$6:$AI$30&lt;=$A63)*(Rota!$AJ$6:$AJ$30&gt;$A63)),SUMPRODUCT((Rota!$AK$6:$AK$30=D$46)*(Rota!$AP$6:$AP$30&gt;=0)*(Rota!$AP$6:$AP$30&lt;=$A63)*(Rota!$AQ$6:$AQ$30&gt;$A63)),SUMPRODUCT((Rota!$AR$6:$AR$30=D$46)*(Rota!$AW$6:$AW$30&gt;=0)*(Rota!$AW$6:$AW$30&lt;=$A63)*(Rota!$AX$6:$AX$30&gt;$A63))))</f>
        <v/>
      </c>
      <c r="E63" s="29">
        <f>IF(E$46="","",CHOOSE(MATCH($C$45,{"Mon","Tue","Wed","Thu","Fri","Sat","Sun"},0),SUMPRODUCT((Rota!$B$6:$B$30=E$46)*(Rota!$G$6:$G$30&gt;=0)*(Rota!$G$6:$G$30&lt;=$A63)*(Rota!$H$6:$H$30&gt;$A63)),SUMPRODUCT((Rota!$I$6:$I$30=E$46)*(Rota!$N$6:$N$30&gt;=0)*(Rota!$N$6:$N$30&lt;=$A63)*(Rota!$O$6:$O$30&gt;$A63)),SUMPRODUCT((Rota!$P$6:$P$30=E$46)*(Rota!$U$6:$U$30&gt;=0)*(Rota!$U$6:$U$30&lt;=$A63)*(Rota!$V$6:$V$30&gt;$A63)),SUMPRODUCT((Rota!$W$6:$W$30=E$46)*(Rota!$AB$6:$AB$30&gt;=0)*(Rota!$AB$6:$AB$30&lt;=$A63)*(Rota!$AC$6:$AC$30&gt;$A63)),SUMPRODUCT((Rota!$AD$6:$AD$30=E$46)*(Rota!$AI$6:$AI$30&gt;=0)*(Rota!$AI$6:$AI$30&lt;=$A63)*(Rota!$AJ$6:$AJ$30&gt;$A63)),SUMPRODUCT((Rota!$AK$6:$AK$30=E$46)*(Rota!$AP$6:$AP$30&gt;=0)*(Rota!$AP$6:$AP$30&lt;=$A63)*(Rota!$AQ$6:$AQ$30&gt;$A63)),SUMPRODUCT((Rota!$AR$6:$AR$30=E$46)*(Rota!$AW$6:$AW$30&gt;=0)*(Rota!$AW$6:$AW$30&lt;=$A63)*(Rota!$AX$6:$AX$30&gt;$A63))))</f>
        <v/>
      </c>
      <c r="F63" s="29">
        <f>IF(F$46="","",CHOOSE(MATCH($C$45,{"Mon","Tue","Wed","Thu","Fri","Sat","Sun"},0),SUMPRODUCT((Rota!$B$6:$B$30=F$46)*(Rota!$G$6:$G$30&gt;=0)*(Rota!$G$6:$G$30&lt;=$A63)*(Rota!$H$6:$H$30&gt;$A63)),SUMPRODUCT((Rota!$I$6:$I$30=F$46)*(Rota!$N$6:$N$30&gt;=0)*(Rota!$N$6:$N$30&lt;=$A63)*(Rota!$O$6:$O$30&gt;$A63)),SUMPRODUCT((Rota!$P$6:$P$30=F$46)*(Rota!$U$6:$U$30&gt;=0)*(Rota!$U$6:$U$30&lt;=$A63)*(Rota!$V$6:$V$30&gt;$A63)),SUMPRODUCT((Rota!$W$6:$W$30=F$46)*(Rota!$AB$6:$AB$30&gt;=0)*(Rota!$AB$6:$AB$30&lt;=$A63)*(Rota!$AC$6:$AC$30&gt;$A63)),SUMPRODUCT((Rota!$AD$6:$AD$30=F$46)*(Rota!$AI$6:$AI$30&gt;=0)*(Rota!$AI$6:$AI$30&lt;=$A63)*(Rota!$AJ$6:$AJ$30&gt;$A63)),SUMPRODUCT((Rota!$AK$6:$AK$30=F$46)*(Rota!$AP$6:$AP$30&gt;=0)*(Rota!$AP$6:$AP$30&lt;=$A63)*(Rota!$AQ$6:$AQ$30&gt;$A63)),SUMPRODUCT((Rota!$AR$6:$AR$30=F$46)*(Rota!$AW$6:$AW$30&gt;=0)*(Rota!$AW$6:$AW$30&lt;=$A63)*(Rota!$AX$6:$AX$30&gt;$A63))))</f>
        <v/>
      </c>
      <c r="G63" s="29">
        <f>IF(G$46="","",CHOOSE(MATCH($C$45,{"Mon","Tue","Wed","Thu","Fri","Sat","Sun"},0),SUMPRODUCT((Rota!$B$6:$B$30=G$46)*(Rota!$G$6:$G$30&gt;=0)*(Rota!$G$6:$G$30&lt;=$A63)*(Rota!$H$6:$H$30&gt;$A63)),SUMPRODUCT((Rota!$I$6:$I$30=G$46)*(Rota!$N$6:$N$30&gt;=0)*(Rota!$N$6:$N$30&lt;=$A63)*(Rota!$O$6:$O$30&gt;$A63)),SUMPRODUCT((Rota!$P$6:$P$30=G$46)*(Rota!$U$6:$U$30&gt;=0)*(Rota!$U$6:$U$30&lt;=$A63)*(Rota!$V$6:$V$30&gt;$A63)),SUMPRODUCT((Rota!$W$6:$W$30=G$46)*(Rota!$AB$6:$AB$30&gt;=0)*(Rota!$AB$6:$AB$30&lt;=$A63)*(Rota!$AC$6:$AC$30&gt;$A63)),SUMPRODUCT((Rota!$AD$6:$AD$30=G$46)*(Rota!$AI$6:$AI$30&gt;=0)*(Rota!$AI$6:$AI$30&lt;=$A63)*(Rota!$AJ$6:$AJ$30&gt;$A63)),SUMPRODUCT((Rota!$AK$6:$AK$30=G$46)*(Rota!$AP$6:$AP$30&gt;=0)*(Rota!$AP$6:$AP$30&lt;=$A63)*(Rota!$AQ$6:$AQ$30&gt;$A63)),SUMPRODUCT((Rota!$AR$6:$AR$30=G$46)*(Rota!$AW$6:$AW$30&gt;=0)*(Rota!$AW$6:$AW$30&lt;=$A63)*(Rota!$AX$6:$AX$30&gt;$A63))))</f>
        <v/>
      </c>
      <c r="H63" s="29">
        <f>IF(H$46="","",CHOOSE(MATCH($C$45,{"Mon","Tue","Wed","Thu","Fri","Sat","Sun"},0),SUMPRODUCT((Rota!$B$6:$B$30=H$46)*(Rota!$G$6:$G$30&gt;=0)*(Rota!$G$6:$G$30&lt;=$A63)*(Rota!$H$6:$H$30&gt;$A63)),SUMPRODUCT((Rota!$I$6:$I$30=H$46)*(Rota!$N$6:$N$30&gt;=0)*(Rota!$N$6:$N$30&lt;=$A63)*(Rota!$O$6:$O$30&gt;$A63)),SUMPRODUCT((Rota!$P$6:$P$30=H$46)*(Rota!$U$6:$U$30&gt;=0)*(Rota!$U$6:$U$30&lt;=$A63)*(Rota!$V$6:$V$30&gt;$A63)),SUMPRODUCT((Rota!$W$6:$W$30=H$46)*(Rota!$AB$6:$AB$30&gt;=0)*(Rota!$AB$6:$AB$30&lt;=$A63)*(Rota!$AC$6:$AC$30&gt;$A63)),SUMPRODUCT((Rota!$AD$6:$AD$30=H$46)*(Rota!$AI$6:$AI$30&gt;=0)*(Rota!$AI$6:$AI$30&lt;=$A63)*(Rota!$AJ$6:$AJ$30&gt;$A63)),SUMPRODUCT((Rota!$AK$6:$AK$30=H$46)*(Rota!$AP$6:$AP$30&gt;=0)*(Rota!$AP$6:$AP$30&lt;=$A63)*(Rota!$AQ$6:$AQ$30&gt;$A63)),SUMPRODUCT((Rota!$AR$6:$AR$30=H$46)*(Rota!$AW$6:$AW$30&gt;=0)*(Rota!$AW$6:$AW$30&lt;=$A63)*(Rota!$AX$6:$AX$30&gt;$A63))))</f>
        <v/>
      </c>
      <c r="I63" s="29">
        <f>IF(I$46="","",CHOOSE(MATCH($C$45,{"Mon","Tue","Wed","Thu","Fri","Sat","Sun"},0),SUMPRODUCT((Rota!$B$6:$B$30=I$46)*(Rota!$G$6:$G$30&gt;=0)*(Rota!$G$6:$G$30&lt;=$A63)*(Rota!$H$6:$H$30&gt;$A63)),SUMPRODUCT((Rota!$I$6:$I$30=I$46)*(Rota!$N$6:$N$30&gt;=0)*(Rota!$N$6:$N$30&lt;=$A63)*(Rota!$O$6:$O$30&gt;$A63)),SUMPRODUCT((Rota!$P$6:$P$30=I$46)*(Rota!$U$6:$U$30&gt;=0)*(Rota!$U$6:$U$30&lt;=$A63)*(Rota!$V$6:$V$30&gt;$A63)),SUMPRODUCT((Rota!$W$6:$W$30=I$46)*(Rota!$AB$6:$AB$30&gt;=0)*(Rota!$AB$6:$AB$30&lt;=$A63)*(Rota!$AC$6:$AC$30&gt;$A63)),SUMPRODUCT((Rota!$AD$6:$AD$30=I$46)*(Rota!$AI$6:$AI$30&gt;=0)*(Rota!$AI$6:$AI$30&lt;=$A63)*(Rota!$AJ$6:$AJ$30&gt;$A63)),SUMPRODUCT((Rota!$AK$6:$AK$30=I$46)*(Rota!$AP$6:$AP$30&gt;=0)*(Rota!$AP$6:$AP$30&lt;=$A63)*(Rota!$AQ$6:$AQ$30&gt;$A63)),SUMPRODUCT((Rota!$AR$6:$AR$30=I$46)*(Rota!$AW$6:$AW$30&gt;=0)*(Rota!$AW$6:$AW$30&lt;=$A63)*(Rota!$AX$6:$AX$30&gt;$A63))))</f>
        <v/>
      </c>
      <c r="J63" s="29">
        <f>IF(J$46="","",CHOOSE(MATCH($C$45,{"Mon","Tue","Wed","Thu","Fri","Sat","Sun"},0),SUMPRODUCT((Rota!$B$6:$B$30=J$46)*(Rota!$G$6:$G$30&gt;=0)*(Rota!$G$6:$G$30&lt;=$A63)*(Rota!$H$6:$H$30&gt;$A63)),SUMPRODUCT((Rota!$I$6:$I$30=J$46)*(Rota!$N$6:$N$30&gt;=0)*(Rota!$N$6:$N$30&lt;=$A63)*(Rota!$O$6:$O$30&gt;$A63)),SUMPRODUCT((Rota!$P$6:$P$30=J$46)*(Rota!$U$6:$U$30&gt;=0)*(Rota!$U$6:$U$30&lt;=$A63)*(Rota!$V$6:$V$30&gt;$A63)),SUMPRODUCT((Rota!$W$6:$W$30=J$46)*(Rota!$AB$6:$AB$30&gt;=0)*(Rota!$AB$6:$AB$30&lt;=$A63)*(Rota!$AC$6:$AC$30&gt;$A63)),SUMPRODUCT((Rota!$AD$6:$AD$30=J$46)*(Rota!$AI$6:$AI$30&gt;=0)*(Rota!$AI$6:$AI$30&lt;=$A63)*(Rota!$AJ$6:$AJ$30&gt;$A63)),SUMPRODUCT((Rota!$AK$6:$AK$30=J$46)*(Rota!$AP$6:$AP$30&gt;=0)*(Rota!$AP$6:$AP$30&lt;=$A63)*(Rota!$AQ$6:$AQ$30&gt;$A63)),SUMPRODUCT((Rota!$AR$6:$AR$30=J$46)*(Rota!$AW$6:$AW$30&gt;=0)*(Rota!$AW$6:$AW$30&lt;=$A63)*(Rota!$AX$6:$AX$30&gt;$A63))))</f>
        <v/>
      </c>
    </row>
    <row r="64">
      <c r="A64">
        <f>(HOUR($C$3)*60+MINUTE($C$3))+510</f>
        <v/>
      </c>
      <c r="B64" s="16">
        <f>TIME(INT(MOD(A64,1440)/60),MOD(A64,60),0)</f>
        <v/>
      </c>
      <c r="C64" s="29">
        <f>IF(C$46="","",CHOOSE(MATCH($C$45,{"Mon","Tue","Wed","Thu","Fri","Sat","Sun"},0),SUMPRODUCT((Rota!$B$6:$B$30=C$46)*(Rota!$G$6:$G$30&gt;=0)*(Rota!$G$6:$G$30&lt;=$A64)*(Rota!$H$6:$H$30&gt;$A64)),SUMPRODUCT((Rota!$I$6:$I$30=C$46)*(Rota!$N$6:$N$30&gt;=0)*(Rota!$N$6:$N$30&lt;=$A64)*(Rota!$O$6:$O$30&gt;$A64)),SUMPRODUCT((Rota!$P$6:$P$30=C$46)*(Rota!$U$6:$U$30&gt;=0)*(Rota!$U$6:$U$30&lt;=$A64)*(Rota!$V$6:$V$30&gt;$A64)),SUMPRODUCT((Rota!$W$6:$W$30=C$46)*(Rota!$AB$6:$AB$30&gt;=0)*(Rota!$AB$6:$AB$30&lt;=$A64)*(Rota!$AC$6:$AC$30&gt;$A64)),SUMPRODUCT((Rota!$AD$6:$AD$30=C$46)*(Rota!$AI$6:$AI$30&gt;=0)*(Rota!$AI$6:$AI$30&lt;=$A64)*(Rota!$AJ$6:$AJ$30&gt;$A64)),SUMPRODUCT((Rota!$AK$6:$AK$30=C$46)*(Rota!$AP$6:$AP$30&gt;=0)*(Rota!$AP$6:$AP$30&lt;=$A64)*(Rota!$AQ$6:$AQ$30&gt;$A64)),SUMPRODUCT((Rota!$AR$6:$AR$30=C$46)*(Rota!$AW$6:$AW$30&gt;=0)*(Rota!$AW$6:$AW$30&lt;=$A64)*(Rota!$AX$6:$AX$30&gt;$A64))))</f>
        <v/>
      </c>
      <c r="D64" s="29">
        <f>IF(D$46="","",CHOOSE(MATCH($C$45,{"Mon","Tue","Wed","Thu","Fri","Sat","Sun"},0),SUMPRODUCT((Rota!$B$6:$B$30=D$46)*(Rota!$G$6:$G$30&gt;=0)*(Rota!$G$6:$G$30&lt;=$A64)*(Rota!$H$6:$H$30&gt;$A64)),SUMPRODUCT((Rota!$I$6:$I$30=D$46)*(Rota!$N$6:$N$30&gt;=0)*(Rota!$N$6:$N$30&lt;=$A64)*(Rota!$O$6:$O$30&gt;$A64)),SUMPRODUCT((Rota!$P$6:$P$30=D$46)*(Rota!$U$6:$U$30&gt;=0)*(Rota!$U$6:$U$30&lt;=$A64)*(Rota!$V$6:$V$30&gt;$A64)),SUMPRODUCT((Rota!$W$6:$W$30=D$46)*(Rota!$AB$6:$AB$30&gt;=0)*(Rota!$AB$6:$AB$30&lt;=$A64)*(Rota!$AC$6:$AC$30&gt;$A64)),SUMPRODUCT((Rota!$AD$6:$AD$30=D$46)*(Rota!$AI$6:$AI$30&gt;=0)*(Rota!$AI$6:$AI$30&lt;=$A64)*(Rota!$AJ$6:$AJ$30&gt;$A64)),SUMPRODUCT((Rota!$AK$6:$AK$30=D$46)*(Rota!$AP$6:$AP$30&gt;=0)*(Rota!$AP$6:$AP$30&lt;=$A64)*(Rota!$AQ$6:$AQ$30&gt;$A64)),SUMPRODUCT((Rota!$AR$6:$AR$30=D$46)*(Rota!$AW$6:$AW$30&gt;=0)*(Rota!$AW$6:$AW$30&lt;=$A64)*(Rota!$AX$6:$AX$30&gt;$A64))))</f>
        <v/>
      </c>
      <c r="E64" s="29">
        <f>IF(E$46="","",CHOOSE(MATCH($C$45,{"Mon","Tue","Wed","Thu","Fri","Sat","Sun"},0),SUMPRODUCT((Rota!$B$6:$B$30=E$46)*(Rota!$G$6:$G$30&gt;=0)*(Rota!$G$6:$G$30&lt;=$A64)*(Rota!$H$6:$H$30&gt;$A64)),SUMPRODUCT((Rota!$I$6:$I$30=E$46)*(Rota!$N$6:$N$30&gt;=0)*(Rota!$N$6:$N$30&lt;=$A64)*(Rota!$O$6:$O$30&gt;$A64)),SUMPRODUCT((Rota!$P$6:$P$30=E$46)*(Rota!$U$6:$U$30&gt;=0)*(Rota!$U$6:$U$30&lt;=$A64)*(Rota!$V$6:$V$30&gt;$A64)),SUMPRODUCT((Rota!$W$6:$W$30=E$46)*(Rota!$AB$6:$AB$30&gt;=0)*(Rota!$AB$6:$AB$30&lt;=$A64)*(Rota!$AC$6:$AC$30&gt;$A64)),SUMPRODUCT((Rota!$AD$6:$AD$30=E$46)*(Rota!$AI$6:$AI$30&gt;=0)*(Rota!$AI$6:$AI$30&lt;=$A64)*(Rota!$AJ$6:$AJ$30&gt;$A64)),SUMPRODUCT((Rota!$AK$6:$AK$30=E$46)*(Rota!$AP$6:$AP$30&gt;=0)*(Rota!$AP$6:$AP$30&lt;=$A64)*(Rota!$AQ$6:$AQ$30&gt;$A64)),SUMPRODUCT((Rota!$AR$6:$AR$30=E$46)*(Rota!$AW$6:$AW$30&gt;=0)*(Rota!$AW$6:$AW$30&lt;=$A64)*(Rota!$AX$6:$AX$30&gt;$A64))))</f>
        <v/>
      </c>
      <c r="F64" s="29">
        <f>IF(F$46="","",CHOOSE(MATCH($C$45,{"Mon","Tue","Wed","Thu","Fri","Sat","Sun"},0),SUMPRODUCT((Rota!$B$6:$B$30=F$46)*(Rota!$G$6:$G$30&gt;=0)*(Rota!$G$6:$G$30&lt;=$A64)*(Rota!$H$6:$H$30&gt;$A64)),SUMPRODUCT((Rota!$I$6:$I$30=F$46)*(Rota!$N$6:$N$30&gt;=0)*(Rota!$N$6:$N$30&lt;=$A64)*(Rota!$O$6:$O$30&gt;$A64)),SUMPRODUCT((Rota!$P$6:$P$30=F$46)*(Rota!$U$6:$U$30&gt;=0)*(Rota!$U$6:$U$30&lt;=$A64)*(Rota!$V$6:$V$30&gt;$A64)),SUMPRODUCT((Rota!$W$6:$W$30=F$46)*(Rota!$AB$6:$AB$30&gt;=0)*(Rota!$AB$6:$AB$30&lt;=$A64)*(Rota!$AC$6:$AC$30&gt;$A64)),SUMPRODUCT((Rota!$AD$6:$AD$30=F$46)*(Rota!$AI$6:$AI$30&gt;=0)*(Rota!$AI$6:$AI$30&lt;=$A64)*(Rota!$AJ$6:$AJ$30&gt;$A64)),SUMPRODUCT((Rota!$AK$6:$AK$30=F$46)*(Rota!$AP$6:$AP$30&gt;=0)*(Rota!$AP$6:$AP$30&lt;=$A64)*(Rota!$AQ$6:$AQ$30&gt;$A64)),SUMPRODUCT((Rota!$AR$6:$AR$30=F$46)*(Rota!$AW$6:$AW$30&gt;=0)*(Rota!$AW$6:$AW$30&lt;=$A64)*(Rota!$AX$6:$AX$30&gt;$A64))))</f>
        <v/>
      </c>
      <c r="G64" s="29">
        <f>IF(G$46="","",CHOOSE(MATCH($C$45,{"Mon","Tue","Wed","Thu","Fri","Sat","Sun"},0),SUMPRODUCT((Rota!$B$6:$B$30=G$46)*(Rota!$G$6:$G$30&gt;=0)*(Rota!$G$6:$G$30&lt;=$A64)*(Rota!$H$6:$H$30&gt;$A64)),SUMPRODUCT((Rota!$I$6:$I$30=G$46)*(Rota!$N$6:$N$30&gt;=0)*(Rota!$N$6:$N$30&lt;=$A64)*(Rota!$O$6:$O$30&gt;$A64)),SUMPRODUCT((Rota!$P$6:$P$30=G$46)*(Rota!$U$6:$U$30&gt;=0)*(Rota!$U$6:$U$30&lt;=$A64)*(Rota!$V$6:$V$30&gt;$A64)),SUMPRODUCT((Rota!$W$6:$W$30=G$46)*(Rota!$AB$6:$AB$30&gt;=0)*(Rota!$AB$6:$AB$30&lt;=$A64)*(Rota!$AC$6:$AC$30&gt;$A64)),SUMPRODUCT((Rota!$AD$6:$AD$30=G$46)*(Rota!$AI$6:$AI$30&gt;=0)*(Rota!$AI$6:$AI$30&lt;=$A64)*(Rota!$AJ$6:$AJ$30&gt;$A64)),SUMPRODUCT((Rota!$AK$6:$AK$30=G$46)*(Rota!$AP$6:$AP$30&gt;=0)*(Rota!$AP$6:$AP$30&lt;=$A64)*(Rota!$AQ$6:$AQ$30&gt;$A64)),SUMPRODUCT((Rota!$AR$6:$AR$30=G$46)*(Rota!$AW$6:$AW$30&gt;=0)*(Rota!$AW$6:$AW$30&lt;=$A64)*(Rota!$AX$6:$AX$30&gt;$A64))))</f>
        <v/>
      </c>
      <c r="H64" s="29">
        <f>IF(H$46="","",CHOOSE(MATCH($C$45,{"Mon","Tue","Wed","Thu","Fri","Sat","Sun"},0),SUMPRODUCT((Rota!$B$6:$B$30=H$46)*(Rota!$G$6:$G$30&gt;=0)*(Rota!$G$6:$G$30&lt;=$A64)*(Rota!$H$6:$H$30&gt;$A64)),SUMPRODUCT((Rota!$I$6:$I$30=H$46)*(Rota!$N$6:$N$30&gt;=0)*(Rota!$N$6:$N$30&lt;=$A64)*(Rota!$O$6:$O$30&gt;$A64)),SUMPRODUCT((Rota!$P$6:$P$30=H$46)*(Rota!$U$6:$U$30&gt;=0)*(Rota!$U$6:$U$30&lt;=$A64)*(Rota!$V$6:$V$30&gt;$A64)),SUMPRODUCT((Rota!$W$6:$W$30=H$46)*(Rota!$AB$6:$AB$30&gt;=0)*(Rota!$AB$6:$AB$30&lt;=$A64)*(Rota!$AC$6:$AC$30&gt;$A64)),SUMPRODUCT((Rota!$AD$6:$AD$30=H$46)*(Rota!$AI$6:$AI$30&gt;=0)*(Rota!$AI$6:$AI$30&lt;=$A64)*(Rota!$AJ$6:$AJ$30&gt;$A64)),SUMPRODUCT((Rota!$AK$6:$AK$30=H$46)*(Rota!$AP$6:$AP$30&gt;=0)*(Rota!$AP$6:$AP$30&lt;=$A64)*(Rota!$AQ$6:$AQ$30&gt;$A64)),SUMPRODUCT((Rota!$AR$6:$AR$30=H$46)*(Rota!$AW$6:$AW$30&gt;=0)*(Rota!$AW$6:$AW$30&lt;=$A64)*(Rota!$AX$6:$AX$30&gt;$A64))))</f>
        <v/>
      </c>
      <c r="I64" s="29">
        <f>IF(I$46="","",CHOOSE(MATCH($C$45,{"Mon","Tue","Wed","Thu","Fri","Sat","Sun"},0),SUMPRODUCT((Rota!$B$6:$B$30=I$46)*(Rota!$G$6:$G$30&gt;=0)*(Rota!$G$6:$G$30&lt;=$A64)*(Rota!$H$6:$H$30&gt;$A64)),SUMPRODUCT((Rota!$I$6:$I$30=I$46)*(Rota!$N$6:$N$30&gt;=0)*(Rota!$N$6:$N$30&lt;=$A64)*(Rota!$O$6:$O$30&gt;$A64)),SUMPRODUCT((Rota!$P$6:$P$30=I$46)*(Rota!$U$6:$U$30&gt;=0)*(Rota!$U$6:$U$30&lt;=$A64)*(Rota!$V$6:$V$30&gt;$A64)),SUMPRODUCT((Rota!$W$6:$W$30=I$46)*(Rota!$AB$6:$AB$30&gt;=0)*(Rota!$AB$6:$AB$30&lt;=$A64)*(Rota!$AC$6:$AC$30&gt;$A64)),SUMPRODUCT((Rota!$AD$6:$AD$30=I$46)*(Rota!$AI$6:$AI$30&gt;=0)*(Rota!$AI$6:$AI$30&lt;=$A64)*(Rota!$AJ$6:$AJ$30&gt;$A64)),SUMPRODUCT((Rota!$AK$6:$AK$30=I$46)*(Rota!$AP$6:$AP$30&gt;=0)*(Rota!$AP$6:$AP$30&lt;=$A64)*(Rota!$AQ$6:$AQ$30&gt;$A64)),SUMPRODUCT((Rota!$AR$6:$AR$30=I$46)*(Rota!$AW$6:$AW$30&gt;=0)*(Rota!$AW$6:$AW$30&lt;=$A64)*(Rota!$AX$6:$AX$30&gt;$A64))))</f>
        <v/>
      </c>
      <c r="J64" s="29">
        <f>IF(J$46="","",CHOOSE(MATCH($C$45,{"Mon","Tue","Wed","Thu","Fri","Sat","Sun"},0),SUMPRODUCT((Rota!$B$6:$B$30=J$46)*(Rota!$G$6:$G$30&gt;=0)*(Rota!$G$6:$G$30&lt;=$A64)*(Rota!$H$6:$H$30&gt;$A64)),SUMPRODUCT((Rota!$I$6:$I$30=J$46)*(Rota!$N$6:$N$30&gt;=0)*(Rota!$N$6:$N$30&lt;=$A64)*(Rota!$O$6:$O$30&gt;$A64)),SUMPRODUCT((Rota!$P$6:$P$30=J$46)*(Rota!$U$6:$U$30&gt;=0)*(Rota!$U$6:$U$30&lt;=$A64)*(Rota!$V$6:$V$30&gt;$A64)),SUMPRODUCT((Rota!$W$6:$W$30=J$46)*(Rota!$AB$6:$AB$30&gt;=0)*(Rota!$AB$6:$AB$30&lt;=$A64)*(Rota!$AC$6:$AC$30&gt;$A64)),SUMPRODUCT((Rota!$AD$6:$AD$30=J$46)*(Rota!$AI$6:$AI$30&gt;=0)*(Rota!$AI$6:$AI$30&lt;=$A64)*(Rota!$AJ$6:$AJ$30&gt;$A64)),SUMPRODUCT((Rota!$AK$6:$AK$30=J$46)*(Rota!$AP$6:$AP$30&gt;=0)*(Rota!$AP$6:$AP$30&lt;=$A64)*(Rota!$AQ$6:$AQ$30&gt;$A64)),SUMPRODUCT((Rota!$AR$6:$AR$30=J$46)*(Rota!$AW$6:$AW$30&gt;=0)*(Rota!$AW$6:$AW$30&lt;=$A64)*(Rota!$AX$6:$AX$30&gt;$A64))))</f>
        <v/>
      </c>
    </row>
    <row r="65">
      <c r="A65">
        <f>(HOUR($C$3)*60+MINUTE($C$3))+540</f>
        <v/>
      </c>
      <c r="B65" s="16">
        <f>TIME(INT(MOD(A65,1440)/60),MOD(A65,60),0)</f>
        <v/>
      </c>
      <c r="C65" s="29">
        <f>IF(C$46="","",CHOOSE(MATCH($C$45,{"Mon","Tue","Wed","Thu","Fri","Sat","Sun"},0),SUMPRODUCT((Rota!$B$6:$B$30=C$46)*(Rota!$G$6:$G$30&gt;=0)*(Rota!$G$6:$G$30&lt;=$A65)*(Rota!$H$6:$H$30&gt;$A65)),SUMPRODUCT((Rota!$I$6:$I$30=C$46)*(Rota!$N$6:$N$30&gt;=0)*(Rota!$N$6:$N$30&lt;=$A65)*(Rota!$O$6:$O$30&gt;$A65)),SUMPRODUCT((Rota!$P$6:$P$30=C$46)*(Rota!$U$6:$U$30&gt;=0)*(Rota!$U$6:$U$30&lt;=$A65)*(Rota!$V$6:$V$30&gt;$A65)),SUMPRODUCT((Rota!$W$6:$W$30=C$46)*(Rota!$AB$6:$AB$30&gt;=0)*(Rota!$AB$6:$AB$30&lt;=$A65)*(Rota!$AC$6:$AC$30&gt;$A65)),SUMPRODUCT((Rota!$AD$6:$AD$30=C$46)*(Rota!$AI$6:$AI$30&gt;=0)*(Rota!$AI$6:$AI$30&lt;=$A65)*(Rota!$AJ$6:$AJ$30&gt;$A65)),SUMPRODUCT((Rota!$AK$6:$AK$30=C$46)*(Rota!$AP$6:$AP$30&gt;=0)*(Rota!$AP$6:$AP$30&lt;=$A65)*(Rota!$AQ$6:$AQ$30&gt;$A65)),SUMPRODUCT((Rota!$AR$6:$AR$30=C$46)*(Rota!$AW$6:$AW$30&gt;=0)*(Rota!$AW$6:$AW$30&lt;=$A65)*(Rota!$AX$6:$AX$30&gt;$A65))))</f>
        <v/>
      </c>
      <c r="D65" s="29">
        <f>IF(D$46="","",CHOOSE(MATCH($C$45,{"Mon","Tue","Wed","Thu","Fri","Sat","Sun"},0),SUMPRODUCT((Rota!$B$6:$B$30=D$46)*(Rota!$G$6:$G$30&gt;=0)*(Rota!$G$6:$G$30&lt;=$A65)*(Rota!$H$6:$H$30&gt;$A65)),SUMPRODUCT((Rota!$I$6:$I$30=D$46)*(Rota!$N$6:$N$30&gt;=0)*(Rota!$N$6:$N$30&lt;=$A65)*(Rota!$O$6:$O$30&gt;$A65)),SUMPRODUCT((Rota!$P$6:$P$30=D$46)*(Rota!$U$6:$U$30&gt;=0)*(Rota!$U$6:$U$30&lt;=$A65)*(Rota!$V$6:$V$30&gt;$A65)),SUMPRODUCT((Rota!$W$6:$W$30=D$46)*(Rota!$AB$6:$AB$30&gt;=0)*(Rota!$AB$6:$AB$30&lt;=$A65)*(Rota!$AC$6:$AC$30&gt;$A65)),SUMPRODUCT((Rota!$AD$6:$AD$30=D$46)*(Rota!$AI$6:$AI$30&gt;=0)*(Rota!$AI$6:$AI$30&lt;=$A65)*(Rota!$AJ$6:$AJ$30&gt;$A65)),SUMPRODUCT((Rota!$AK$6:$AK$30=D$46)*(Rota!$AP$6:$AP$30&gt;=0)*(Rota!$AP$6:$AP$30&lt;=$A65)*(Rota!$AQ$6:$AQ$30&gt;$A65)),SUMPRODUCT((Rota!$AR$6:$AR$30=D$46)*(Rota!$AW$6:$AW$30&gt;=0)*(Rota!$AW$6:$AW$30&lt;=$A65)*(Rota!$AX$6:$AX$30&gt;$A65))))</f>
        <v/>
      </c>
      <c r="E65" s="29">
        <f>IF(E$46="","",CHOOSE(MATCH($C$45,{"Mon","Tue","Wed","Thu","Fri","Sat","Sun"},0),SUMPRODUCT((Rota!$B$6:$B$30=E$46)*(Rota!$G$6:$G$30&gt;=0)*(Rota!$G$6:$G$30&lt;=$A65)*(Rota!$H$6:$H$30&gt;$A65)),SUMPRODUCT((Rota!$I$6:$I$30=E$46)*(Rota!$N$6:$N$30&gt;=0)*(Rota!$N$6:$N$30&lt;=$A65)*(Rota!$O$6:$O$30&gt;$A65)),SUMPRODUCT((Rota!$P$6:$P$30=E$46)*(Rota!$U$6:$U$30&gt;=0)*(Rota!$U$6:$U$30&lt;=$A65)*(Rota!$V$6:$V$30&gt;$A65)),SUMPRODUCT((Rota!$W$6:$W$30=E$46)*(Rota!$AB$6:$AB$30&gt;=0)*(Rota!$AB$6:$AB$30&lt;=$A65)*(Rota!$AC$6:$AC$30&gt;$A65)),SUMPRODUCT((Rota!$AD$6:$AD$30=E$46)*(Rota!$AI$6:$AI$30&gt;=0)*(Rota!$AI$6:$AI$30&lt;=$A65)*(Rota!$AJ$6:$AJ$30&gt;$A65)),SUMPRODUCT((Rota!$AK$6:$AK$30=E$46)*(Rota!$AP$6:$AP$30&gt;=0)*(Rota!$AP$6:$AP$30&lt;=$A65)*(Rota!$AQ$6:$AQ$30&gt;$A65)),SUMPRODUCT((Rota!$AR$6:$AR$30=E$46)*(Rota!$AW$6:$AW$30&gt;=0)*(Rota!$AW$6:$AW$30&lt;=$A65)*(Rota!$AX$6:$AX$30&gt;$A65))))</f>
        <v/>
      </c>
      <c r="F65" s="29">
        <f>IF(F$46="","",CHOOSE(MATCH($C$45,{"Mon","Tue","Wed","Thu","Fri","Sat","Sun"},0),SUMPRODUCT((Rota!$B$6:$B$30=F$46)*(Rota!$G$6:$G$30&gt;=0)*(Rota!$G$6:$G$30&lt;=$A65)*(Rota!$H$6:$H$30&gt;$A65)),SUMPRODUCT((Rota!$I$6:$I$30=F$46)*(Rota!$N$6:$N$30&gt;=0)*(Rota!$N$6:$N$30&lt;=$A65)*(Rota!$O$6:$O$30&gt;$A65)),SUMPRODUCT((Rota!$P$6:$P$30=F$46)*(Rota!$U$6:$U$30&gt;=0)*(Rota!$U$6:$U$30&lt;=$A65)*(Rota!$V$6:$V$30&gt;$A65)),SUMPRODUCT((Rota!$W$6:$W$30=F$46)*(Rota!$AB$6:$AB$30&gt;=0)*(Rota!$AB$6:$AB$30&lt;=$A65)*(Rota!$AC$6:$AC$30&gt;$A65)),SUMPRODUCT((Rota!$AD$6:$AD$30=F$46)*(Rota!$AI$6:$AI$30&gt;=0)*(Rota!$AI$6:$AI$30&lt;=$A65)*(Rota!$AJ$6:$AJ$30&gt;$A65)),SUMPRODUCT((Rota!$AK$6:$AK$30=F$46)*(Rota!$AP$6:$AP$30&gt;=0)*(Rota!$AP$6:$AP$30&lt;=$A65)*(Rota!$AQ$6:$AQ$30&gt;$A65)),SUMPRODUCT((Rota!$AR$6:$AR$30=F$46)*(Rota!$AW$6:$AW$30&gt;=0)*(Rota!$AW$6:$AW$30&lt;=$A65)*(Rota!$AX$6:$AX$30&gt;$A65))))</f>
        <v/>
      </c>
      <c r="G65" s="29">
        <f>IF(G$46="","",CHOOSE(MATCH($C$45,{"Mon","Tue","Wed","Thu","Fri","Sat","Sun"},0),SUMPRODUCT((Rota!$B$6:$B$30=G$46)*(Rota!$G$6:$G$30&gt;=0)*(Rota!$G$6:$G$30&lt;=$A65)*(Rota!$H$6:$H$30&gt;$A65)),SUMPRODUCT((Rota!$I$6:$I$30=G$46)*(Rota!$N$6:$N$30&gt;=0)*(Rota!$N$6:$N$30&lt;=$A65)*(Rota!$O$6:$O$30&gt;$A65)),SUMPRODUCT((Rota!$P$6:$P$30=G$46)*(Rota!$U$6:$U$30&gt;=0)*(Rota!$U$6:$U$30&lt;=$A65)*(Rota!$V$6:$V$30&gt;$A65)),SUMPRODUCT((Rota!$W$6:$W$30=G$46)*(Rota!$AB$6:$AB$30&gt;=0)*(Rota!$AB$6:$AB$30&lt;=$A65)*(Rota!$AC$6:$AC$30&gt;$A65)),SUMPRODUCT((Rota!$AD$6:$AD$30=G$46)*(Rota!$AI$6:$AI$30&gt;=0)*(Rota!$AI$6:$AI$30&lt;=$A65)*(Rota!$AJ$6:$AJ$30&gt;$A65)),SUMPRODUCT((Rota!$AK$6:$AK$30=G$46)*(Rota!$AP$6:$AP$30&gt;=0)*(Rota!$AP$6:$AP$30&lt;=$A65)*(Rota!$AQ$6:$AQ$30&gt;$A65)),SUMPRODUCT((Rota!$AR$6:$AR$30=G$46)*(Rota!$AW$6:$AW$30&gt;=0)*(Rota!$AW$6:$AW$30&lt;=$A65)*(Rota!$AX$6:$AX$30&gt;$A65))))</f>
        <v/>
      </c>
      <c r="H65" s="29">
        <f>IF(H$46="","",CHOOSE(MATCH($C$45,{"Mon","Tue","Wed","Thu","Fri","Sat","Sun"},0),SUMPRODUCT((Rota!$B$6:$B$30=H$46)*(Rota!$G$6:$G$30&gt;=0)*(Rota!$G$6:$G$30&lt;=$A65)*(Rota!$H$6:$H$30&gt;$A65)),SUMPRODUCT((Rota!$I$6:$I$30=H$46)*(Rota!$N$6:$N$30&gt;=0)*(Rota!$N$6:$N$30&lt;=$A65)*(Rota!$O$6:$O$30&gt;$A65)),SUMPRODUCT((Rota!$P$6:$P$30=H$46)*(Rota!$U$6:$U$30&gt;=0)*(Rota!$U$6:$U$30&lt;=$A65)*(Rota!$V$6:$V$30&gt;$A65)),SUMPRODUCT((Rota!$W$6:$W$30=H$46)*(Rota!$AB$6:$AB$30&gt;=0)*(Rota!$AB$6:$AB$30&lt;=$A65)*(Rota!$AC$6:$AC$30&gt;$A65)),SUMPRODUCT((Rota!$AD$6:$AD$30=H$46)*(Rota!$AI$6:$AI$30&gt;=0)*(Rota!$AI$6:$AI$30&lt;=$A65)*(Rota!$AJ$6:$AJ$30&gt;$A65)),SUMPRODUCT((Rota!$AK$6:$AK$30=H$46)*(Rota!$AP$6:$AP$30&gt;=0)*(Rota!$AP$6:$AP$30&lt;=$A65)*(Rota!$AQ$6:$AQ$30&gt;$A65)),SUMPRODUCT((Rota!$AR$6:$AR$30=H$46)*(Rota!$AW$6:$AW$30&gt;=0)*(Rota!$AW$6:$AW$30&lt;=$A65)*(Rota!$AX$6:$AX$30&gt;$A65))))</f>
        <v/>
      </c>
      <c r="I65" s="29">
        <f>IF(I$46="","",CHOOSE(MATCH($C$45,{"Mon","Tue","Wed","Thu","Fri","Sat","Sun"},0),SUMPRODUCT((Rota!$B$6:$B$30=I$46)*(Rota!$G$6:$G$30&gt;=0)*(Rota!$G$6:$G$30&lt;=$A65)*(Rota!$H$6:$H$30&gt;$A65)),SUMPRODUCT((Rota!$I$6:$I$30=I$46)*(Rota!$N$6:$N$30&gt;=0)*(Rota!$N$6:$N$30&lt;=$A65)*(Rota!$O$6:$O$30&gt;$A65)),SUMPRODUCT((Rota!$P$6:$P$30=I$46)*(Rota!$U$6:$U$30&gt;=0)*(Rota!$U$6:$U$30&lt;=$A65)*(Rota!$V$6:$V$30&gt;$A65)),SUMPRODUCT((Rota!$W$6:$W$30=I$46)*(Rota!$AB$6:$AB$30&gt;=0)*(Rota!$AB$6:$AB$30&lt;=$A65)*(Rota!$AC$6:$AC$30&gt;$A65)),SUMPRODUCT((Rota!$AD$6:$AD$30=I$46)*(Rota!$AI$6:$AI$30&gt;=0)*(Rota!$AI$6:$AI$30&lt;=$A65)*(Rota!$AJ$6:$AJ$30&gt;$A65)),SUMPRODUCT((Rota!$AK$6:$AK$30=I$46)*(Rota!$AP$6:$AP$30&gt;=0)*(Rota!$AP$6:$AP$30&lt;=$A65)*(Rota!$AQ$6:$AQ$30&gt;$A65)),SUMPRODUCT((Rota!$AR$6:$AR$30=I$46)*(Rota!$AW$6:$AW$30&gt;=0)*(Rota!$AW$6:$AW$30&lt;=$A65)*(Rota!$AX$6:$AX$30&gt;$A65))))</f>
        <v/>
      </c>
      <c r="J65" s="29">
        <f>IF(J$46="","",CHOOSE(MATCH($C$45,{"Mon","Tue","Wed","Thu","Fri","Sat","Sun"},0),SUMPRODUCT((Rota!$B$6:$B$30=J$46)*(Rota!$G$6:$G$30&gt;=0)*(Rota!$G$6:$G$30&lt;=$A65)*(Rota!$H$6:$H$30&gt;$A65)),SUMPRODUCT((Rota!$I$6:$I$30=J$46)*(Rota!$N$6:$N$30&gt;=0)*(Rota!$N$6:$N$30&lt;=$A65)*(Rota!$O$6:$O$30&gt;$A65)),SUMPRODUCT((Rota!$P$6:$P$30=J$46)*(Rota!$U$6:$U$30&gt;=0)*(Rota!$U$6:$U$30&lt;=$A65)*(Rota!$V$6:$V$30&gt;$A65)),SUMPRODUCT((Rota!$W$6:$W$30=J$46)*(Rota!$AB$6:$AB$30&gt;=0)*(Rota!$AB$6:$AB$30&lt;=$A65)*(Rota!$AC$6:$AC$30&gt;$A65)),SUMPRODUCT((Rota!$AD$6:$AD$30=J$46)*(Rota!$AI$6:$AI$30&gt;=0)*(Rota!$AI$6:$AI$30&lt;=$A65)*(Rota!$AJ$6:$AJ$30&gt;$A65)),SUMPRODUCT((Rota!$AK$6:$AK$30=J$46)*(Rota!$AP$6:$AP$30&gt;=0)*(Rota!$AP$6:$AP$30&lt;=$A65)*(Rota!$AQ$6:$AQ$30&gt;$A65)),SUMPRODUCT((Rota!$AR$6:$AR$30=J$46)*(Rota!$AW$6:$AW$30&gt;=0)*(Rota!$AW$6:$AW$30&lt;=$A65)*(Rota!$AX$6:$AX$30&gt;$A65))))</f>
        <v/>
      </c>
    </row>
    <row r="66">
      <c r="A66">
        <f>(HOUR($C$3)*60+MINUTE($C$3))+570</f>
        <v/>
      </c>
      <c r="B66" s="16">
        <f>TIME(INT(MOD(A66,1440)/60),MOD(A66,60),0)</f>
        <v/>
      </c>
      <c r="C66" s="29">
        <f>IF(C$46="","",CHOOSE(MATCH($C$45,{"Mon","Tue","Wed","Thu","Fri","Sat","Sun"},0),SUMPRODUCT((Rota!$B$6:$B$30=C$46)*(Rota!$G$6:$G$30&gt;=0)*(Rota!$G$6:$G$30&lt;=$A66)*(Rota!$H$6:$H$30&gt;$A66)),SUMPRODUCT((Rota!$I$6:$I$30=C$46)*(Rota!$N$6:$N$30&gt;=0)*(Rota!$N$6:$N$30&lt;=$A66)*(Rota!$O$6:$O$30&gt;$A66)),SUMPRODUCT((Rota!$P$6:$P$30=C$46)*(Rota!$U$6:$U$30&gt;=0)*(Rota!$U$6:$U$30&lt;=$A66)*(Rota!$V$6:$V$30&gt;$A66)),SUMPRODUCT((Rota!$W$6:$W$30=C$46)*(Rota!$AB$6:$AB$30&gt;=0)*(Rota!$AB$6:$AB$30&lt;=$A66)*(Rota!$AC$6:$AC$30&gt;$A66)),SUMPRODUCT((Rota!$AD$6:$AD$30=C$46)*(Rota!$AI$6:$AI$30&gt;=0)*(Rota!$AI$6:$AI$30&lt;=$A66)*(Rota!$AJ$6:$AJ$30&gt;$A66)),SUMPRODUCT((Rota!$AK$6:$AK$30=C$46)*(Rota!$AP$6:$AP$30&gt;=0)*(Rota!$AP$6:$AP$30&lt;=$A66)*(Rota!$AQ$6:$AQ$30&gt;$A66)),SUMPRODUCT((Rota!$AR$6:$AR$30=C$46)*(Rota!$AW$6:$AW$30&gt;=0)*(Rota!$AW$6:$AW$30&lt;=$A66)*(Rota!$AX$6:$AX$30&gt;$A66))))</f>
        <v/>
      </c>
      <c r="D66" s="29">
        <f>IF(D$46="","",CHOOSE(MATCH($C$45,{"Mon","Tue","Wed","Thu","Fri","Sat","Sun"},0),SUMPRODUCT((Rota!$B$6:$B$30=D$46)*(Rota!$G$6:$G$30&gt;=0)*(Rota!$G$6:$G$30&lt;=$A66)*(Rota!$H$6:$H$30&gt;$A66)),SUMPRODUCT((Rota!$I$6:$I$30=D$46)*(Rota!$N$6:$N$30&gt;=0)*(Rota!$N$6:$N$30&lt;=$A66)*(Rota!$O$6:$O$30&gt;$A66)),SUMPRODUCT((Rota!$P$6:$P$30=D$46)*(Rota!$U$6:$U$30&gt;=0)*(Rota!$U$6:$U$30&lt;=$A66)*(Rota!$V$6:$V$30&gt;$A66)),SUMPRODUCT((Rota!$W$6:$W$30=D$46)*(Rota!$AB$6:$AB$30&gt;=0)*(Rota!$AB$6:$AB$30&lt;=$A66)*(Rota!$AC$6:$AC$30&gt;$A66)),SUMPRODUCT((Rota!$AD$6:$AD$30=D$46)*(Rota!$AI$6:$AI$30&gt;=0)*(Rota!$AI$6:$AI$30&lt;=$A66)*(Rota!$AJ$6:$AJ$30&gt;$A66)),SUMPRODUCT((Rota!$AK$6:$AK$30=D$46)*(Rota!$AP$6:$AP$30&gt;=0)*(Rota!$AP$6:$AP$30&lt;=$A66)*(Rota!$AQ$6:$AQ$30&gt;$A66)),SUMPRODUCT((Rota!$AR$6:$AR$30=D$46)*(Rota!$AW$6:$AW$30&gt;=0)*(Rota!$AW$6:$AW$30&lt;=$A66)*(Rota!$AX$6:$AX$30&gt;$A66))))</f>
        <v/>
      </c>
      <c r="E66" s="29">
        <f>IF(E$46="","",CHOOSE(MATCH($C$45,{"Mon","Tue","Wed","Thu","Fri","Sat","Sun"},0),SUMPRODUCT((Rota!$B$6:$B$30=E$46)*(Rota!$G$6:$G$30&gt;=0)*(Rota!$G$6:$G$30&lt;=$A66)*(Rota!$H$6:$H$30&gt;$A66)),SUMPRODUCT((Rota!$I$6:$I$30=E$46)*(Rota!$N$6:$N$30&gt;=0)*(Rota!$N$6:$N$30&lt;=$A66)*(Rota!$O$6:$O$30&gt;$A66)),SUMPRODUCT((Rota!$P$6:$P$30=E$46)*(Rota!$U$6:$U$30&gt;=0)*(Rota!$U$6:$U$30&lt;=$A66)*(Rota!$V$6:$V$30&gt;$A66)),SUMPRODUCT((Rota!$W$6:$W$30=E$46)*(Rota!$AB$6:$AB$30&gt;=0)*(Rota!$AB$6:$AB$30&lt;=$A66)*(Rota!$AC$6:$AC$30&gt;$A66)),SUMPRODUCT((Rota!$AD$6:$AD$30=E$46)*(Rota!$AI$6:$AI$30&gt;=0)*(Rota!$AI$6:$AI$30&lt;=$A66)*(Rota!$AJ$6:$AJ$30&gt;$A66)),SUMPRODUCT((Rota!$AK$6:$AK$30=E$46)*(Rota!$AP$6:$AP$30&gt;=0)*(Rota!$AP$6:$AP$30&lt;=$A66)*(Rota!$AQ$6:$AQ$30&gt;$A66)),SUMPRODUCT((Rota!$AR$6:$AR$30=E$46)*(Rota!$AW$6:$AW$30&gt;=0)*(Rota!$AW$6:$AW$30&lt;=$A66)*(Rota!$AX$6:$AX$30&gt;$A66))))</f>
        <v/>
      </c>
      <c r="F66" s="29">
        <f>IF(F$46="","",CHOOSE(MATCH($C$45,{"Mon","Tue","Wed","Thu","Fri","Sat","Sun"},0),SUMPRODUCT((Rota!$B$6:$B$30=F$46)*(Rota!$G$6:$G$30&gt;=0)*(Rota!$G$6:$G$30&lt;=$A66)*(Rota!$H$6:$H$30&gt;$A66)),SUMPRODUCT((Rota!$I$6:$I$30=F$46)*(Rota!$N$6:$N$30&gt;=0)*(Rota!$N$6:$N$30&lt;=$A66)*(Rota!$O$6:$O$30&gt;$A66)),SUMPRODUCT((Rota!$P$6:$P$30=F$46)*(Rota!$U$6:$U$30&gt;=0)*(Rota!$U$6:$U$30&lt;=$A66)*(Rota!$V$6:$V$30&gt;$A66)),SUMPRODUCT((Rota!$W$6:$W$30=F$46)*(Rota!$AB$6:$AB$30&gt;=0)*(Rota!$AB$6:$AB$30&lt;=$A66)*(Rota!$AC$6:$AC$30&gt;$A66)),SUMPRODUCT((Rota!$AD$6:$AD$30=F$46)*(Rota!$AI$6:$AI$30&gt;=0)*(Rota!$AI$6:$AI$30&lt;=$A66)*(Rota!$AJ$6:$AJ$30&gt;$A66)),SUMPRODUCT((Rota!$AK$6:$AK$30=F$46)*(Rota!$AP$6:$AP$30&gt;=0)*(Rota!$AP$6:$AP$30&lt;=$A66)*(Rota!$AQ$6:$AQ$30&gt;$A66)),SUMPRODUCT((Rota!$AR$6:$AR$30=F$46)*(Rota!$AW$6:$AW$30&gt;=0)*(Rota!$AW$6:$AW$30&lt;=$A66)*(Rota!$AX$6:$AX$30&gt;$A66))))</f>
        <v/>
      </c>
      <c r="G66" s="29">
        <f>IF(G$46="","",CHOOSE(MATCH($C$45,{"Mon","Tue","Wed","Thu","Fri","Sat","Sun"},0),SUMPRODUCT((Rota!$B$6:$B$30=G$46)*(Rota!$G$6:$G$30&gt;=0)*(Rota!$G$6:$G$30&lt;=$A66)*(Rota!$H$6:$H$30&gt;$A66)),SUMPRODUCT((Rota!$I$6:$I$30=G$46)*(Rota!$N$6:$N$30&gt;=0)*(Rota!$N$6:$N$30&lt;=$A66)*(Rota!$O$6:$O$30&gt;$A66)),SUMPRODUCT((Rota!$P$6:$P$30=G$46)*(Rota!$U$6:$U$30&gt;=0)*(Rota!$U$6:$U$30&lt;=$A66)*(Rota!$V$6:$V$30&gt;$A66)),SUMPRODUCT((Rota!$W$6:$W$30=G$46)*(Rota!$AB$6:$AB$30&gt;=0)*(Rota!$AB$6:$AB$30&lt;=$A66)*(Rota!$AC$6:$AC$30&gt;$A66)),SUMPRODUCT((Rota!$AD$6:$AD$30=G$46)*(Rota!$AI$6:$AI$30&gt;=0)*(Rota!$AI$6:$AI$30&lt;=$A66)*(Rota!$AJ$6:$AJ$30&gt;$A66)),SUMPRODUCT((Rota!$AK$6:$AK$30=G$46)*(Rota!$AP$6:$AP$30&gt;=0)*(Rota!$AP$6:$AP$30&lt;=$A66)*(Rota!$AQ$6:$AQ$30&gt;$A66)),SUMPRODUCT((Rota!$AR$6:$AR$30=G$46)*(Rota!$AW$6:$AW$30&gt;=0)*(Rota!$AW$6:$AW$30&lt;=$A66)*(Rota!$AX$6:$AX$30&gt;$A66))))</f>
        <v/>
      </c>
      <c r="H66" s="29">
        <f>IF(H$46="","",CHOOSE(MATCH($C$45,{"Mon","Tue","Wed","Thu","Fri","Sat","Sun"},0),SUMPRODUCT((Rota!$B$6:$B$30=H$46)*(Rota!$G$6:$G$30&gt;=0)*(Rota!$G$6:$G$30&lt;=$A66)*(Rota!$H$6:$H$30&gt;$A66)),SUMPRODUCT((Rota!$I$6:$I$30=H$46)*(Rota!$N$6:$N$30&gt;=0)*(Rota!$N$6:$N$30&lt;=$A66)*(Rota!$O$6:$O$30&gt;$A66)),SUMPRODUCT((Rota!$P$6:$P$30=H$46)*(Rota!$U$6:$U$30&gt;=0)*(Rota!$U$6:$U$30&lt;=$A66)*(Rota!$V$6:$V$30&gt;$A66)),SUMPRODUCT((Rota!$W$6:$W$30=H$46)*(Rota!$AB$6:$AB$30&gt;=0)*(Rota!$AB$6:$AB$30&lt;=$A66)*(Rota!$AC$6:$AC$30&gt;$A66)),SUMPRODUCT((Rota!$AD$6:$AD$30=H$46)*(Rota!$AI$6:$AI$30&gt;=0)*(Rota!$AI$6:$AI$30&lt;=$A66)*(Rota!$AJ$6:$AJ$30&gt;$A66)),SUMPRODUCT((Rota!$AK$6:$AK$30=H$46)*(Rota!$AP$6:$AP$30&gt;=0)*(Rota!$AP$6:$AP$30&lt;=$A66)*(Rota!$AQ$6:$AQ$30&gt;$A66)),SUMPRODUCT((Rota!$AR$6:$AR$30=H$46)*(Rota!$AW$6:$AW$30&gt;=0)*(Rota!$AW$6:$AW$30&lt;=$A66)*(Rota!$AX$6:$AX$30&gt;$A66))))</f>
        <v/>
      </c>
      <c r="I66" s="29">
        <f>IF(I$46="","",CHOOSE(MATCH($C$45,{"Mon","Tue","Wed","Thu","Fri","Sat","Sun"},0),SUMPRODUCT((Rota!$B$6:$B$30=I$46)*(Rota!$G$6:$G$30&gt;=0)*(Rota!$G$6:$G$30&lt;=$A66)*(Rota!$H$6:$H$30&gt;$A66)),SUMPRODUCT((Rota!$I$6:$I$30=I$46)*(Rota!$N$6:$N$30&gt;=0)*(Rota!$N$6:$N$30&lt;=$A66)*(Rota!$O$6:$O$30&gt;$A66)),SUMPRODUCT((Rota!$P$6:$P$30=I$46)*(Rota!$U$6:$U$30&gt;=0)*(Rota!$U$6:$U$30&lt;=$A66)*(Rota!$V$6:$V$30&gt;$A66)),SUMPRODUCT((Rota!$W$6:$W$30=I$46)*(Rota!$AB$6:$AB$30&gt;=0)*(Rota!$AB$6:$AB$30&lt;=$A66)*(Rota!$AC$6:$AC$30&gt;$A66)),SUMPRODUCT((Rota!$AD$6:$AD$30=I$46)*(Rota!$AI$6:$AI$30&gt;=0)*(Rota!$AI$6:$AI$30&lt;=$A66)*(Rota!$AJ$6:$AJ$30&gt;$A66)),SUMPRODUCT((Rota!$AK$6:$AK$30=I$46)*(Rota!$AP$6:$AP$30&gt;=0)*(Rota!$AP$6:$AP$30&lt;=$A66)*(Rota!$AQ$6:$AQ$30&gt;$A66)),SUMPRODUCT((Rota!$AR$6:$AR$30=I$46)*(Rota!$AW$6:$AW$30&gt;=0)*(Rota!$AW$6:$AW$30&lt;=$A66)*(Rota!$AX$6:$AX$30&gt;$A66))))</f>
        <v/>
      </c>
      <c r="J66" s="29">
        <f>IF(J$46="","",CHOOSE(MATCH($C$45,{"Mon","Tue","Wed","Thu","Fri","Sat","Sun"},0),SUMPRODUCT((Rota!$B$6:$B$30=J$46)*(Rota!$G$6:$G$30&gt;=0)*(Rota!$G$6:$G$30&lt;=$A66)*(Rota!$H$6:$H$30&gt;$A66)),SUMPRODUCT((Rota!$I$6:$I$30=J$46)*(Rota!$N$6:$N$30&gt;=0)*(Rota!$N$6:$N$30&lt;=$A66)*(Rota!$O$6:$O$30&gt;$A66)),SUMPRODUCT((Rota!$P$6:$P$30=J$46)*(Rota!$U$6:$U$30&gt;=0)*(Rota!$U$6:$U$30&lt;=$A66)*(Rota!$V$6:$V$30&gt;$A66)),SUMPRODUCT((Rota!$W$6:$W$30=J$46)*(Rota!$AB$6:$AB$30&gt;=0)*(Rota!$AB$6:$AB$30&lt;=$A66)*(Rota!$AC$6:$AC$30&gt;$A66)),SUMPRODUCT((Rota!$AD$6:$AD$30=J$46)*(Rota!$AI$6:$AI$30&gt;=0)*(Rota!$AI$6:$AI$30&lt;=$A66)*(Rota!$AJ$6:$AJ$30&gt;$A66)),SUMPRODUCT((Rota!$AK$6:$AK$30=J$46)*(Rota!$AP$6:$AP$30&gt;=0)*(Rota!$AP$6:$AP$30&lt;=$A66)*(Rota!$AQ$6:$AQ$30&gt;$A66)),SUMPRODUCT((Rota!$AR$6:$AR$30=J$46)*(Rota!$AW$6:$AW$30&gt;=0)*(Rota!$AW$6:$AW$30&lt;=$A66)*(Rota!$AX$6:$AX$30&gt;$A66))))</f>
        <v/>
      </c>
    </row>
    <row r="67">
      <c r="A67">
        <f>(HOUR($C$3)*60+MINUTE($C$3))+600</f>
        <v/>
      </c>
      <c r="B67" s="16">
        <f>TIME(INT(MOD(A67,1440)/60),MOD(A67,60),0)</f>
        <v/>
      </c>
      <c r="C67" s="29">
        <f>IF(C$46="","",CHOOSE(MATCH($C$45,{"Mon","Tue","Wed","Thu","Fri","Sat","Sun"},0),SUMPRODUCT((Rota!$B$6:$B$30=C$46)*(Rota!$G$6:$G$30&gt;=0)*(Rota!$G$6:$G$30&lt;=$A67)*(Rota!$H$6:$H$30&gt;$A67)),SUMPRODUCT((Rota!$I$6:$I$30=C$46)*(Rota!$N$6:$N$30&gt;=0)*(Rota!$N$6:$N$30&lt;=$A67)*(Rota!$O$6:$O$30&gt;$A67)),SUMPRODUCT((Rota!$P$6:$P$30=C$46)*(Rota!$U$6:$U$30&gt;=0)*(Rota!$U$6:$U$30&lt;=$A67)*(Rota!$V$6:$V$30&gt;$A67)),SUMPRODUCT((Rota!$W$6:$W$30=C$46)*(Rota!$AB$6:$AB$30&gt;=0)*(Rota!$AB$6:$AB$30&lt;=$A67)*(Rota!$AC$6:$AC$30&gt;$A67)),SUMPRODUCT((Rota!$AD$6:$AD$30=C$46)*(Rota!$AI$6:$AI$30&gt;=0)*(Rota!$AI$6:$AI$30&lt;=$A67)*(Rota!$AJ$6:$AJ$30&gt;$A67)),SUMPRODUCT((Rota!$AK$6:$AK$30=C$46)*(Rota!$AP$6:$AP$30&gt;=0)*(Rota!$AP$6:$AP$30&lt;=$A67)*(Rota!$AQ$6:$AQ$30&gt;$A67)),SUMPRODUCT((Rota!$AR$6:$AR$30=C$46)*(Rota!$AW$6:$AW$30&gt;=0)*(Rota!$AW$6:$AW$30&lt;=$A67)*(Rota!$AX$6:$AX$30&gt;$A67))))</f>
        <v/>
      </c>
      <c r="D67" s="29">
        <f>IF(D$46="","",CHOOSE(MATCH($C$45,{"Mon","Tue","Wed","Thu","Fri","Sat","Sun"},0),SUMPRODUCT((Rota!$B$6:$B$30=D$46)*(Rota!$G$6:$G$30&gt;=0)*(Rota!$G$6:$G$30&lt;=$A67)*(Rota!$H$6:$H$30&gt;$A67)),SUMPRODUCT((Rota!$I$6:$I$30=D$46)*(Rota!$N$6:$N$30&gt;=0)*(Rota!$N$6:$N$30&lt;=$A67)*(Rota!$O$6:$O$30&gt;$A67)),SUMPRODUCT((Rota!$P$6:$P$30=D$46)*(Rota!$U$6:$U$30&gt;=0)*(Rota!$U$6:$U$30&lt;=$A67)*(Rota!$V$6:$V$30&gt;$A67)),SUMPRODUCT((Rota!$W$6:$W$30=D$46)*(Rota!$AB$6:$AB$30&gt;=0)*(Rota!$AB$6:$AB$30&lt;=$A67)*(Rota!$AC$6:$AC$30&gt;$A67)),SUMPRODUCT((Rota!$AD$6:$AD$30=D$46)*(Rota!$AI$6:$AI$30&gt;=0)*(Rota!$AI$6:$AI$30&lt;=$A67)*(Rota!$AJ$6:$AJ$30&gt;$A67)),SUMPRODUCT((Rota!$AK$6:$AK$30=D$46)*(Rota!$AP$6:$AP$30&gt;=0)*(Rota!$AP$6:$AP$30&lt;=$A67)*(Rota!$AQ$6:$AQ$30&gt;$A67)),SUMPRODUCT((Rota!$AR$6:$AR$30=D$46)*(Rota!$AW$6:$AW$30&gt;=0)*(Rota!$AW$6:$AW$30&lt;=$A67)*(Rota!$AX$6:$AX$30&gt;$A67))))</f>
        <v/>
      </c>
      <c r="E67" s="29">
        <f>IF(E$46="","",CHOOSE(MATCH($C$45,{"Mon","Tue","Wed","Thu","Fri","Sat","Sun"},0),SUMPRODUCT((Rota!$B$6:$B$30=E$46)*(Rota!$G$6:$G$30&gt;=0)*(Rota!$G$6:$G$30&lt;=$A67)*(Rota!$H$6:$H$30&gt;$A67)),SUMPRODUCT((Rota!$I$6:$I$30=E$46)*(Rota!$N$6:$N$30&gt;=0)*(Rota!$N$6:$N$30&lt;=$A67)*(Rota!$O$6:$O$30&gt;$A67)),SUMPRODUCT((Rota!$P$6:$P$30=E$46)*(Rota!$U$6:$U$30&gt;=0)*(Rota!$U$6:$U$30&lt;=$A67)*(Rota!$V$6:$V$30&gt;$A67)),SUMPRODUCT((Rota!$W$6:$W$30=E$46)*(Rota!$AB$6:$AB$30&gt;=0)*(Rota!$AB$6:$AB$30&lt;=$A67)*(Rota!$AC$6:$AC$30&gt;$A67)),SUMPRODUCT((Rota!$AD$6:$AD$30=E$46)*(Rota!$AI$6:$AI$30&gt;=0)*(Rota!$AI$6:$AI$30&lt;=$A67)*(Rota!$AJ$6:$AJ$30&gt;$A67)),SUMPRODUCT((Rota!$AK$6:$AK$30=E$46)*(Rota!$AP$6:$AP$30&gt;=0)*(Rota!$AP$6:$AP$30&lt;=$A67)*(Rota!$AQ$6:$AQ$30&gt;$A67)),SUMPRODUCT((Rota!$AR$6:$AR$30=E$46)*(Rota!$AW$6:$AW$30&gt;=0)*(Rota!$AW$6:$AW$30&lt;=$A67)*(Rota!$AX$6:$AX$30&gt;$A67))))</f>
        <v/>
      </c>
      <c r="F67" s="29">
        <f>IF(F$46="","",CHOOSE(MATCH($C$45,{"Mon","Tue","Wed","Thu","Fri","Sat","Sun"},0),SUMPRODUCT((Rota!$B$6:$B$30=F$46)*(Rota!$G$6:$G$30&gt;=0)*(Rota!$G$6:$G$30&lt;=$A67)*(Rota!$H$6:$H$30&gt;$A67)),SUMPRODUCT((Rota!$I$6:$I$30=F$46)*(Rota!$N$6:$N$30&gt;=0)*(Rota!$N$6:$N$30&lt;=$A67)*(Rota!$O$6:$O$30&gt;$A67)),SUMPRODUCT((Rota!$P$6:$P$30=F$46)*(Rota!$U$6:$U$30&gt;=0)*(Rota!$U$6:$U$30&lt;=$A67)*(Rota!$V$6:$V$30&gt;$A67)),SUMPRODUCT((Rota!$W$6:$W$30=F$46)*(Rota!$AB$6:$AB$30&gt;=0)*(Rota!$AB$6:$AB$30&lt;=$A67)*(Rota!$AC$6:$AC$30&gt;$A67)),SUMPRODUCT((Rota!$AD$6:$AD$30=F$46)*(Rota!$AI$6:$AI$30&gt;=0)*(Rota!$AI$6:$AI$30&lt;=$A67)*(Rota!$AJ$6:$AJ$30&gt;$A67)),SUMPRODUCT((Rota!$AK$6:$AK$30=F$46)*(Rota!$AP$6:$AP$30&gt;=0)*(Rota!$AP$6:$AP$30&lt;=$A67)*(Rota!$AQ$6:$AQ$30&gt;$A67)),SUMPRODUCT((Rota!$AR$6:$AR$30=F$46)*(Rota!$AW$6:$AW$30&gt;=0)*(Rota!$AW$6:$AW$30&lt;=$A67)*(Rota!$AX$6:$AX$30&gt;$A67))))</f>
        <v/>
      </c>
      <c r="G67" s="29">
        <f>IF(G$46="","",CHOOSE(MATCH($C$45,{"Mon","Tue","Wed","Thu","Fri","Sat","Sun"},0),SUMPRODUCT((Rota!$B$6:$B$30=G$46)*(Rota!$G$6:$G$30&gt;=0)*(Rota!$G$6:$G$30&lt;=$A67)*(Rota!$H$6:$H$30&gt;$A67)),SUMPRODUCT((Rota!$I$6:$I$30=G$46)*(Rota!$N$6:$N$30&gt;=0)*(Rota!$N$6:$N$30&lt;=$A67)*(Rota!$O$6:$O$30&gt;$A67)),SUMPRODUCT((Rota!$P$6:$P$30=G$46)*(Rota!$U$6:$U$30&gt;=0)*(Rota!$U$6:$U$30&lt;=$A67)*(Rota!$V$6:$V$30&gt;$A67)),SUMPRODUCT((Rota!$W$6:$W$30=G$46)*(Rota!$AB$6:$AB$30&gt;=0)*(Rota!$AB$6:$AB$30&lt;=$A67)*(Rota!$AC$6:$AC$30&gt;$A67)),SUMPRODUCT((Rota!$AD$6:$AD$30=G$46)*(Rota!$AI$6:$AI$30&gt;=0)*(Rota!$AI$6:$AI$30&lt;=$A67)*(Rota!$AJ$6:$AJ$30&gt;$A67)),SUMPRODUCT((Rota!$AK$6:$AK$30=G$46)*(Rota!$AP$6:$AP$30&gt;=0)*(Rota!$AP$6:$AP$30&lt;=$A67)*(Rota!$AQ$6:$AQ$30&gt;$A67)),SUMPRODUCT((Rota!$AR$6:$AR$30=G$46)*(Rota!$AW$6:$AW$30&gt;=0)*(Rota!$AW$6:$AW$30&lt;=$A67)*(Rota!$AX$6:$AX$30&gt;$A67))))</f>
        <v/>
      </c>
      <c r="H67" s="29">
        <f>IF(H$46="","",CHOOSE(MATCH($C$45,{"Mon","Tue","Wed","Thu","Fri","Sat","Sun"},0),SUMPRODUCT((Rota!$B$6:$B$30=H$46)*(Rota!$G$6:$G$30&gt;=0)*(Rota!$G$6:$G$30&lt;=$A67)*(Rota!$H$6:$H$30&gt;$A67)),SUMPRODUCT((Rota!$I$6:$I$30=H$46)*(Rota!$N$6:$N$30&gt;=0)*(Rota!$N$6:$N$30&lt;=$A67)*(Rota!$O$6:$O$30&gt;$A67)),SUMPRODUCT((Rota!$P$6:$P$30=H$46)*(Rota!$U$6:$U$30&gt;=0)*(Rota!$U$6:$U$30&lt;=$A67)*(Rota!$V$6:$V$30&gt;$A67)),SUMPRODUCT((Rota!$W$6:$W$30=H$46)*(Rota!$AB$6:$AB$30&gt;=0)*(Rota!$AB$6:$AB$30&lt;=$A67)*(Rota!$AC$6:$AC$30&gt;$A67)),SUMPRODUCT((Rota!$AD$6:$AD$30=H$46)*(Rota!$AI$6:$AI$30&gt;=0)*(Rota!$AI$6:$AI$30&lt;=$A67)*(Rota!$AJ$6:$AJ$30&gt;$A67)),SUMPRODUCT((Rota!$AK$6:$AK$30=H$46)*(Rota!$AP$6:$AP$30&gt;=0)*(Rota!$AP$6:$AP$30&lt;=$A67)*(Rota!$AQ$6:$AQ$30&gt;$A67)),SUMPRODUCT((Rota!$AR$6:$AR$30=H$46)*(Rota!$AW$6:$AW$30&gt;=0)*(Rota!$AW$6:$AW$30&lt;=$A67)*(Rota!$AX$6:$AX$30&gt;$A67))))</f>
        <v/>
      </c>
      <c r="I67" s="29">
        <f>IF(I$46="","",CHOOSE(MATCH($C$45,{"Mon","Tue","Wed","Thu","Fri","Sat","Sun"},0),SUMPRODUCT((Rota!$B$6:$B$30=I$46)*(Rota!$G$6:$G$30&gt;=0)*(Rota!$G$6:$G$30&lt;=$A67)*(Rota!$H$6:$H$30&gt;$A67)),SUMPRODUCT((Rota!$I$6:$I$30=I$46)*(Rota!$N$6:$N$30&gt;=0)*(Rota!$N$6:$N$30&lt;=$A67)*(Rota!$O$6:$O$30&gt;$A67)),SUMPRODUCT((Rota!$P$6:$P$30=I$46)*(Rota!$U$6:$U$30&gt;=0)*(Rota!$U$6:$U$30&lt;=$A67)*(Rota!$V$6:$V$30&gt;$A67)),SUMPRODUCT((Rota!$W$6:$W$30=I$46)*(Rota!$AB$6:$AB$30&gt;=0)*(Rota!$AB$6:$AB$30&lt;=$A67)*(Rota!$AC$6:$AC$30&gt;$A67)),SUMPRODUCT((Rota!$AD$6:$AD$30=I$46)*(Rota!$AI$6:$AI$30&gt;=0)*(Rota!$AI$6:$AI$30&lt;=$A67)*(Rota!$AJ$6:$AJ$30&gt;$A67)),SUMPRODUCT((Rota!$AK$6:$AK$30=I$46)*(Rota!$AP$6:$AP$30&gt;=0)*(Rota!$AP$6:$AP$30&lt;=$A67)*(Rota!$AQ$6:$AQ$30&gt;$A67)),SUMPRODUCT((Rota!$AR$6:$AR$30=I$46)*(Rota!$AW$6:$AW$30&gt;=0)*(Rota!$AW$6:$AW$30&lt;=$A67)*(Rota!$AX$6:$AX$30&gt;$A67))))</f>
        <v/>
      </c>
      <c r="J67" s="29">
        <f>IF(J$46="","",CHOOSE(MATCH($C$45,{"Mon","Tue","Wed","Thu","Fri","Sat","Sun"},0),SUMPRODUCT((Rota!$B$6:$B$30=J$46)*(Rota!$G$6:$G$30&gt;=0)*(Rota!$G$6:$G$30&lt;=$A67)*(Rota!$H$6:$H$30&gt;$A67)),SUMPRODUCT((Rota!$I$6:$I$30=J$46)*(Rota!$N$6:$N$30&gt;=0)*(Rota!$N$6:$N$30&lt;=$A67)*(Rota!$O$6:$O$30&gt;$A67)),SUMPRODUCT((Rota!$P$6:$P$30=J$46)*(Rota!$U$6:$U$30&gt;=0)*(Rota!$U$6:$U$30&lt;=$A67)*(Rota!$V$6:$V$30&gt;$A67)),SUMPRODUCT((Rota!$W$6:$W$30=J$46)*(Rota!$AB$6:$AB$30&gt;=0)*(Rota!$AB$6:$AB$30&lt;=$A67)*(Rota!$AC$6:$AC$30&gt;$A67)),SUMPRODUCT((Rota!$AD$6:$AD$30=J$46)*(Rota!$AI$6:$AI$30&gt;=0)*(Rota!$AI$6:$AI$30&lt;=$A67)*(Rota!$AJ$6:$AJ$30&gt;$A67)),SUMPRODUCT((Rota!$AK$6:$AK$30=J$46)*(Rota!$AP$6:$AP$30&gt;=0)*(Rota!$AP$6:$AP$30&lt;=$A67)*(Rota!$AQ$6:$AQ$30&gt;$A67)),SUMPRODUCT((Rota!$AR$6:$AR$30=J$46)*(Rota!$AW$6:$AW$30&gt;=0)*(Rota!$AW$6:$AW$30&lt;=$A67)*(Rota!$AX$6:$AX$30&gt;$A67))))</f>
        <v/>
      </c>
    </row>
    <row r="68">
      <c r="A68">
        <f>(HOUR($C$3)*60+MINUTE($C$3))+630</f>
        <v/>
      </c>
      <c r="B68" s="16">
        <f>TIME(INT(MOD(A68,1440)/60),MOD(A68,60),0)</f>
        <v/>
      </c>
      <c r="C68" s="29">
        <f>IF(C$46="","",CHOOSE(MATCH($C$45,{"Mon","Tue","Wed","Thu","Fri","Sat","Sun"},0),SUMPRODUCT((Rota!$B$6:$B$30=C$46)*(Rota!$G$6:$G$30&gt;=0)*(Rota!$G$6:$G$30&lt;=$A68)*(Rota!$H$6:$H$30&gt;$A68)),SUMPRODUCT((Rota!$I$6:$I$30=C$46)*(Rota!$N$6:$N$30&gt;=0)*(Rota!$N$6:$N$30&lt;=$A68)*(Rota!$O$6:$O$30&gt;$A68)),SUMPRODUCT((Rota!$P$6:$P$30=C$46)*(Rota!$U$6:$U$30&gt;=0)*(Rota!$U$6:$U$30&lt;=$A68)*(Rota!$V$6:$V$30&gt;$A68)),SUMPRODUCT((Rota!$W$6:$W$30=C$46)*(Rota!$AB$6:$AB$30&gt;=0)*(Rota!$AB$6:$AB$30&lt;=$A68)*(Rota!$AC$6:$AC$30&gt;$A68)),SUMPRODUCT((Rota!$AD$6:$AD$30=C$46)*(Rota!$AI$6:$AI$30&gt;=0)*(Rota!$AI$6:$AI$30&lt;=$A68)*(Rota!$AJ$6:$AJ$30&gt;$A68)),SUMPRODUCT((Rota!$AK$6:$AK$30=C$46)*(Rota!$AP$6:$AP$30&gt;=0)*(Rota!$AP$6:$AP$30&lt;=$A68)*(Rota!$AQ$6:$AQ$30&gt;$A68)),SUMPRODUCT((Rota!$AR$6:$AR$30=C$46)*(Rota!$AW$6:$AW$30&gt;=0)*(Rota!$AW$6:$AW$30&lt;=$A68)*(Rota!$AX$6:$AX$30&gt;$A68))))</f>
        <v/>
      </c>
      <c r="D68" s="29">
        <f>IF(D$46="","",CHOOSE(MATCH($C$45,{"Mon","Tue","Wed","Thu","Fri","Sat","Sun"},0),SUMPRODUCT((Rota!$B$6:$B$30=D$46)*(Rota!$G$6:$G$30&gt;=0)*(Rota!$G$6:$G$30&lt;=$A68)*(Rota!$H$6:$H$30&gt;$A68)),SUMPRODUCT((Rota!$I$6:$I$30=D$46)*(Rota!$N$6:$N$30&gt;=0)*(Rota!$N$6:$N$30&lt;=$A68)*(Rota!$O$6:$O$30&gt;$A68)),SUMPRODUCT((Rota!$P$6:$P$30=D$46)*(Rota!$U$6:$U$30&gt;=0)*(Rota!$U$6:$U$30&lt;=$A68)*(Rota!$V$6:$V$30&gt;$A68)),SUMPRODUCT((Rota!$W$6:$W$30=D$46)*(Rota!$AB$6:$AB$30&gt;=0)*(Rota!$AB$6:$AB$30&lt;=$A68)*(Rota!$AC$6:$AC$30&gt;$A68)),SUMPRODUCT((Rota!$AD$6:$AD$30=D$46)*(Rota!$AI$6:$AI$30&gt;=0)*(Rota!$AI$6:$AI$30&lt;=$A68)*(Rota!$AJ$6:$AJ$30&gt;$A68)),SUMPRODUCT((Rota!$AK$6:$AK$30=D$46)*(Rota!$AP$6:$AP$30&gt;=0)*(Rota!$AP$6:$AP$30&lt;=$A68)*(Rota!$AQ$6:$AQ$30&gt;$A68)),SUMPRODUCT((Rota!$AR$6:$AR$30=D$46)*(Rota!$AW$6:$AW$30&gt;=0)*(Rota!$AW$6:$AW$30&lt;=$A68)*(Rota!$AX$6:$AX$30&gt;$A68))))</f>
        <v/>
      </c>
      <c r="E68" s="29">
        <f>IF(E$46="","",CHOOSE(MATCH($C$45,{"Mon","Tue","Wed","Thu","Fri","Sat","Sun"},0),SUMPRODUCT((Rota!$B$6:$B$30=E$46)*(Rota!$G$6:$G$30&gt;=0)*(Rota!$G$6:$G$30&lt;=$A68)*(Rota!$H$6:$H$30&gt;$A68)),SUMPRODUCT((Rota!$I$6:$I$30=E$46)*(Rota!$N$6:$N$30&gt;=0)*(Rota!$N$6:$N$30&lt;=$A68)*(Rota!$O$6:$O$30&gt;$A68)),SUMPRODUCT((Rota!$P$6:$P$30=E$46)*(Rota!$U$6:$U$30&gt;=0)*(Rota!$U$6:$U$30&lt;=$A68)*(Rota!$V$6:$V$30&gt;$A68)),SUMPRODUCT((Rota!$W$6:$W$30=E$46)*(Rota!$AB$6:$AB$30&gt;=0)*(Rota!$AB$6:$AB$30&lt;=$A68)*(Rota!$AC$6:$AC$30&gt;$A68)),SUMPRODUCT((Rota!$AD$6:$AD$30=E$46)*(Rota!$AI$6:$AI$30&gt;=0)*(Rota!$AI$6:$AI$30&lt;=$A68)*(Rota!$AJ$6:$AJ$30&gt;$A68)),SUMPRODUCT((Rota!$AK$6:$AK$30=E$46)*(Rota!$AP$6:$AP$30&gt;=0)*(Rota!$AP$6:$AP$30&lt;=$A68)*(Rota!$AQ$6:$AQ$30&gt;$A68)),SUMPRODUCT((Rota!$AR$6:$AR$30=E$46)*(Rota!$AW$6:$AW$30&gt;=0)*(Rota!$AW$6:$AW$30&lt;=$A68)*(Rota!$AX$6:$AX$30&gt;$A68))))</f>
        <v/>
      </c>
      <c r="F68" s="29">
        <f>IF(F$46="","",CHOOSE(MATCH($C$45,{"Mon","Tue","Wed","Thu","Fri","Sat","Sun"},0),SUMPRODUCT((Rota!$B$6:$B$30=F$46)*(Rota!$G$6:$G$30&gt;=0)*(Rota!$G$6:$G$30&lt;=$A68)*(Rota!$H$6:$H$30&gt;$A68)),SUMPRODUCT((Rota!$I$6:$I$30=F$46)*(Rota!$N$6:$N$30&gt;=0)*(Rota!$N$6:$N$30&lt;=$A68)*(Rota!$O$6:$O$30&gt;$A68)),SUMPRODUCT((Rota!$P$6:$P$30=F$46)*(Rota!$U$6:$U$30&gt;=0)*(Rota!$U$6:$U$30&lt;=$A68)*(Rota!$V$6:$V$30&gt;$A68)),SUMPRODUCT((Rota!$W$6:$W$30=F$46)*(Rota!$AB$6:$AB$30&gt;=0)*(Rota!$AB$6:$AB$30&lt;=$A68)*(Rota!$AC$6:$AC$30&gt;$A68)),SUMPRODUCT((Rota!$AD$6:$AD$30=F$46)*(Rota!$AI$6:$AI$30&gt;=0)*(Rota!$AI$6:$AI$30&lt;=$A68)*(Rota!$AJ$6:$AJ$30&gt;$A68)),SUMPRODUCT((Rota!$AK$6:$AK$30=F$46)*(Rota!$AP$6:$AP$30&gt;=0)*(Rota!$AP$6:$AP$30&lt;=$A68)*(Rota!$AQ$6:$AQ$30&gt;$A68)),SUMPRODUCT((Rota!$AR$6:$AR$30=F$46)*(Rota!$AW$6:$AW$30&gt;=0)*(Rota!$AW$6:$AW$30&lt;=$A68)*(Rota!$AX$6:$AX$30&gt;$A68))))</f>
        <v/>
      </c>
      <c r="G68" s="29">
        <f>IF(G$46="","",CHOOSE(MATCH($C$45,{"Mon","Tue","Wed","Thu","Fri","Sat","Sun"},0),SUMPRODUCT((Rota!$B$6:$B$30=G$46)*(Rota!$G$6:$G$30&gt;=0)*(Rota!$G$6:$G$30&lt;=$A68)*(Rota!$H$6:$H$30&gt;$A68)),SUMPRODUCT((Rota!$I$6:$I$30=G$46)*(Rota!$N$6:$N$30&gt;=0)*(Rota!$N$6:$N$30&lt;=$A68)*(Rota!$O$6:$O$30&gt;$A68)),SUMPRODUCT((Rota!$P$6:$P$30=G$46)*(Rota!$U$6:$U$30&gt;=0)*(Rota!$U$6:$U$30&lt;=$A68)*(Rota!$V$6:$V$30&gt;$A68)),SUMPRODUCT((Rota!$W$6:$W$30=G$46)*(Rota!$AB$6:$AB$30&gt;=0)*(Rota!$AB$6:$AB$30&lt;=$A68)*(Rota!$AC$6:$AC$30&gt;$A68)),SUMPRODUCT((Rota!$AD$6:$AD$30=G$46)*(Rota!$AI$6:$AI$30&gt;=0)*(Rota!$AI$6:$AI$30&lt;=$A68)*(Rota!$AJ$6:$AJ$30&gt;$A68)),SUMPRODUCT((Rota!$AK$6:$AK$30=G$46)*(Rota!$AP$6:$AP$30&gt;=0)*(Rota!$AP$6:$AP$30&lt;=$A68)*(Rota!$AQ$6:$AQ$30&gt;$A68)),SUMPRODUCT((Rota!$AR$6:$AR$30=G$46)*(Rota!$AW$6:$AW$30&gt;=0)*(Rota!$AW$6:$AW$30&lt;=$A68)*(Rota!$AX$6:$AX$30&gt;$A68))))</f>
        <v/>
      </c>
      <c r="H68" s="29">
        <f>IF(H$46="","",CHOOSE(MATCH($C$45,{"Mon","Tue","Wed","Thu","Fri","Sat","Sun"},0),SUMPRODUCT((Rota!$B$6:$B$30=H$46)*(Rota!$G$6:$G$30&gt;=0)*(Rota!$G$6:$G$30&lt;=$A68)*(Rota!$H$6:$H$30&gt;$A68)),SUMPRODUCT((Rota!$I$6:$I$30=H$46)*(Rota!$N$6:$N$30&gt;=0)*(Rota!$N$6:$N$30&lt;=$A68)*(Rota!$O$6:$O$30&gt;$A68)),SUMPRODUCT((Rota!$P$6:$P$30=H$46)*(Rota!$U$6:$U$30&gt;=0)*(Rota!$U$6:$U$30&lt;=$A68)*(Rota!$V$6:$V$30&gt;$A68)),SUMPRODUCT((Rota!$W$6:$W$30=H$46)*(Rota!$AB$6:$AB$30&gt;=0)*(Rota!$AB$6:$AB$30&lt;=$A68)*(Rota!$AC$6:$AC$30&gt;$A68)),SUMPRODUCT((Rota!$AD$6:$AD$30=H$46)*(Rota!$AI$6:$AI$30&gt;=0)*(Rota!$AI$6:$AI$30&lt;=$A68)*(Rota!$AJ$6:$AJ$30&gt;$A68)),SUMPRODUCT((Rota!$AK$6:$AK$30=H$46)*(Rota!$AP$6:$AP$30&gt;=0)*(Rota!$AP$6:$AP$30&lt;=$A68)*(Rota!$AQ$6:$AQ$30&gt;$A68)),SUMPRODUCT((Rota!$AR$6:$AR$30=H$46)*(Rota!$AW$6:$AW$30&gt;=0)*(Rota!$AW$6:$AW$30&lt;=$A68)*(Rota!$AX$6:$AX$30&gt;$A68))))</f>
        <v/>
      </c>
      <c r="I68" s="29">
        <f>IF(I$46="","",CHOOSE(MATCH($C$45,{"Mon","Tue","Wed","Thu","Fri","Sat","Sun"},0),SUMPRODUCT((Rota!$B$6:$B$30=I$46)*(Rota!$G$6:$G$30&gt;=0)*(Rota!$G$6:$G$30&lt;=$A68)*(Rota!$H$6:$H$30&gt;$A68)),SUMPRODUCT((Rota!$I$6:$I$30=I$46)*(Rota!$N$6:$N$30&gt;=0)*(Rota!$N$6:$N$30&lt;=$A68)*(Rota!$O$6:$O$30&gt;$A68)),SUMPRODUCT((Rota!$P$6:$P$30=I$46)*(Rota!$U$6:$U$30&gt;=0)*(Rota!$U$6:$U$30&lt;=$A68)*(Rota!$V$6:$V$30&gt;$A68)),SUMPRODUCT((Rota!$W$6:$W$30=I$46)*(Rota!$AB$6:$AB$30&gt;=0)*(Rota!$AB$6:$AB$30&lt;=$A68)*(Rota!$AC$6:$AC$30&gt;$A68)),SUMPRODUCT((Rota!$AD$6:$AD$30=I$46)*(Rota!$AI$6:$AI$30&gt;=0)*(Rota!$AI$6:$AI$30&lt;=$A68)*(Rota!$AJ$6:$AJ$30&gt;$A68)),SUMPRODUCT((Rota!$AK$6:$AK$30=I$46)*(Rota!$AP$6:$AP$30&gt;=0)*(Rota!$AP$6:$AP$30&lt;=$A68)*(Rota!$AQ$6:$AQ$30&gt;$A68)),SUMPRODUCT((Rota!$AR$6:$AR$30=I$46)*(Rota!$AW$6:$AW$30&gt;=0)*(Rota!$AW$6:$AW$30&lt;=$A68)*(Rota!$AX$6:$AX$30&gt;$A68))))</f>
        <v/>
      </c>
      <c r="J68" s="29">
        <f>IF(J$46="","",CHOOSE(MATCH($C$45,{"Mon","Tue","Wed","Thu","Fri","Sat","Sun"},0),SUMPRODUCT((Rota!$B$6:$B$30=J$46)*(Rota!$G$6:$G$30&gt;=0)*(Rota!$G$6:$G$30&lt;=$A68)*(Rota!$H$6:$H$30&gt;$A68)),SUMPRODUCT((Rota!$I$6:$I$30=J$46)*(Rota!$N$6:$N$30&gt;=0)*(Rota!$N$6:$N$30&lt;=$A68)*(Rota!$O$6:$O$30&gt;$A68)),SUMPRODUCT((Rota!$P$6:$P$30=J$46)*(Rota!$U$6:$U$30&gt;=0)*(Rota!$U$6:$U$30&lt;=$A68)*(Rota!$V$6:$V$30&gt;$A68)),SUMPRODUCT((Rota!$W$6:$W$30=J$46)*(Rota!$AB$6:$AB$30&gt;=0)*(Rota!$AB$6:$AB$30&lt;=$A68)*(Rota!$AC$6:$AC$30&gt;$A68)),SUMPRODUCT((Rota!$AD$6:$AD$30=J$46)*(Rota!$AI$6:$AI$30&gt;=0)*(Rota!$AI$6:$AI$30&lt;=$A68)*(Rota!$AJ$6:$AJ$30&gt;$A68)),SUMPRODUCT((Rota!$AK$6:$AK$30=J$46)*(Rota!$AP$6:$AP$30&gt;=0)*(Rota!$AP$6:$AP$30&lt;=$A68)*(Rota!$AQ$6:$AQ$30&gt;$A68)),SUMPRODUCT((Rota!$AR$6:$AR$30=J$46)*(Rota!$AW$6:$AW$30&gt;=0)*(Rota!$AW$6:$AW$30&lt;=$A68)*(Rota!$AX$6:$AX$30&gt;$A68))))</f>
        <v/>
      </c>
    </row>
    <row r="69">
      <c r="A69">
        <f>(HOUR($C$3)*60+MINUTE($C$3))+660</f>
        <v/>
      </c>
      <c r="B69" s="16">
        <f>TIME(INT(MOD(A69,1440)/60),MOD(A69,60),0)</f>
        <v/>
      </c>
      <c r="C69" s="29">
        <f>IF(C$46="","",CHOOSE(MATCH($C$45,{"Mon","Tue","Wed","Thu","Fri","Sat","Sun"},0),SUMPRODUCT((Rota!$B$6:$B$30=C$46)*(Rota!$G$6:$G$30&gt;=0)*(Rota!$G$6:$G$30&lt;=$A69)*(Rota!$H$6:$H$30&gt;$A69)),SUMPRODUCT((Rota!$I$6:$I$30=C$46)*(Rota!$N$6:$N$30&gt;=0)*(Rota!$N$6:$N$30&lt;=$A69)*(Rota!$O$6:$O$30&gt;$A69)),SUMPRODUCT((Rota!$P$6:$P$30=C$46)*(Rota!$U$6:$U$30&gt;=0)*(Rota!$U$6:$U$30&lt;=$A69)*(Rota!$V$6:$V$30&gt;$A69)),SUMPRODUCT((Rota!$W$6:$W$30=C$46)*(Rota!$AB$6:$AB$30&gt;=0)*(Rota!$AB$6:$AB$30&lt;=$A69)*(Rota!$AC$6:$AC$30&gt;$A69)),SUMPRODUCT((Rota!$AD$6:$AD$30=C$46)*(Rota!$AI$6:$AI$30&gt;=0)*(Rota!$AI$6:$AI$30&lt;=$A69)*(Rota!$AJ$6:$AJ$30&gt;$A69)),SUMPRODUCT((Rota!$AK$6:$AK$30=C$46)*(Rota!$AP$6:$AP$30&gt;=0)*(Rota!$AP$6:$AP$30&lt;=$A69)*(Rota!$AQ$6:$AQ$30&gt;$A69)),SUMPRODUCT((Rota!$AR$6:$AR$30=C$46)*(Rota!$AW$6:$AW$30&gt;=0)*(Rota!$AW$6:$AW$30&lt;=$A69)*(Rota!$AX$6:$AX$30&gt;$A69))))</f>
        <v/>
      </c>
      <c r="D69" s="29">
        <f>IF(D$46="","",CHOOSE(MATCH($C$45,{"Mon","Tue","Wed","Thu","Fri","Sat","Sun"},0),SUMPRODUCT((Rota!$B$6:$B$30=D$46)*(Rota!$G$6:$G$30&gt;=0)*(Rota!$G$6:$G$30&lt;=$A69)*(Rota!$H$6:$H$30&gt;$A69)),SUMPRODUCT((Rota!$I$6:$I$30=D$46)*(Rota!$N$6:$N$30&gt;=0)*(Rota!$N$6:$N$30&lt;=$A69)*(Rota!$O$6:$O$30&gt;$A69)),SUMPRODUCT((Rota!$P$6:$P$30=D$46)*(Rota!$U$6:$U$30&gt;=0)*(Rota!$U$6:$U$30&lt;=$A69)*(Rota!$V$6:$V$30&gt;$A69)),SUMPRODUCT((Rota!$W$6:$W$30=D$46)*(Rota!$AB$6:$AB$30&gt;=0)*(Rota!$AB$6:$AB$30&lt;=$A69)*(Rota!$AC$6:$AC$30&gt;$A69)),SUMPRODUCT((Rota!$AD$6:$AD$30=D$46)*(Rota!$AI$6:$AI$30&gt;=0)*(Rota!$AI$6:$AI$30&lt;=$A69)*(Rota!$AJ$6:$AJ$30&gt;$A69)),SUMPRODUCT((Rota!$AK$6:$AK$30=D$46)*(Rota!$AP$6:$AP$30&gt;=0)*(Rota!$AP$6:$AP$30&lt;=$A69)*(Rota!$AQ$6:$AQ$30&gt;$A69)),SUMPRODUCT((Rota!$AR$6:$AR$30=D$46)*(Rota!$AW$6:$AW$30&gt;=0)*(Rota!$AW$6:$AW$30&lt;=$A69)*(Rota!$AX$6:$AX$30&gt;$A69))))</f>
        <v/>
      </c>
      <c r="E69" s="29">
        <f>IF(E$46="","",CHOOSE(MATCH($C$45,{"Mon","Tue","Wed","Thu","Fri","Sat","Sun"},0),SUMPRODUCT((Rota!$B$6:$B$30=E$46)*(Rota!$G$6:$G$30&gt;=0)*(Rota!$G$6:$G$30&lt;=$A69)*(Rota!$H$6:$H$30&gt;$A69)),SUMPRODUCT((Rota!$I$6:$I$30=E$46)*(Rota!$N$6:$N$30&gt;=0)*(Rota!$N$6:$N$30&lt;=$A69)*(Rota!$O$6:$O$30&gt;$A69)),SUMPRODUCT((Rota!$P$6:$P$30=E$46)*(Rota!$U$6:$U$30&gt;=0)*(Rota!$U$6:$U$30&lt;=$A69)*(Rota!$V$6:$V$30&gt;$A69)),SUMPRODUCT((Rota!$W$6:$W$30=E$46)*(Rota!$AB$6:$AB$30&gt;=0)*(Rota!$AB$6:$AB$30&lt;=$A69)*(Rota!$AC$6:$AC$30&gt;$A69)),SUMPRODUCT((Rota!$AD$6:$AD$30=E$46)*(Rota!$AI$6:$AI$30&gt;=0)*(Rota!$AI$6:$AI$30&lt;=$A69)*(Rota!$AJ$6:$AJ$30&gt;$A69)),SUMPRODUCT((Rota!$AK$6:$AK$30=E$46)*(Rota!$AP$6:$AP$30&gt;=0)*(Rota!$AP$6:$AP$30&lt;=$A69)*(Rota!$AQ$6:$AQ$30&gt;$A69)),SUMPRODUCT((Rota!$AR$6:$AR$30=E$46)*(Rota!$AW$6:$AW$30&gt;=0)*(Rota!$AW$6:$AW$30&lt;=$A69)*(Rota!$AX$6:$AX$30&gt;$A69))))</f>
        <v/>
      </c>
      <c r="F69" s="29">
        <f>IF(F$46="","",CHOOSE(MATCH($C$45,{"Mon","Tue","Wed","Thu","Fri","Sat","Sun"},0),SUMPRODUCT((Rota!$B$6:$B$30=F$46)*(Rota!$G$6:$G$30&gt;=0)*(Rota!$G$6:$G$30&lt;=$A69)*(Rota!$H$6:$H$30&gt;$A69)),SUMPRODUCT((Rota!$I$6:$I$30=F$46)*(Rota!$N$6:$N$30&gt;=0)*(Rota!$N$6:$N$30&lt;=$A69)*(Rota!$O$6:$O$30&gt;$A69)),SUMPRODUCT((Rota!$P$6:$P$30=F$46)*(Rota!$U$6:$U$30&gt;=0)*(Rota!$U$6:$U$30&lt;=$A69)*(Rota!$V$6:$V$30&gt;$A69)),SUMPRODUCT((Rota!$W$6:$W$30=F$46)*(Rota!$AB$6:$AB$30&gt;=0)*(Rota!$AB$6:$AB$30&lt;=$A69)*(Rota!$AC$6:$AC$30&gt;$A69)),SUMPRODUCT((Rota!$AD$6:$AD$30=F$46)*(Rota!$AI$6:$AI$30&gt;=0)*(Rota!$AI$6:$AI$30&lt;=$A69)*(Rota!$AJ$6:$AJ$30&gt;$A69)),SUMPRODUCT((Rota!$AK$6:$AK$30=F$46)*(Rota!$AP$6:$AP$30&gt;=0)*(Rota!$AP$6:$AP$30&lt;=$A69)*(Rota!$AQ$6:$AQ$30&gt;$A69)),SUMPRODUCT((Rota!$AR$6:$AR$30=F$46)*(Rota!$AW$6:$AW$30&gt;=0)*(Rota!$AW$6:$AW$30&lt;=$A69)*(Rota!$AX$6:$AX$30&gt;$A69))))</f>
        <v/>
      </c>
      <c r="G69" s="29">
        <f>IF(G$46="","",CHOOSE(MATCH($C$45,{"Mon","Tue","Wed","Thu","Fri","Sat","Sun"},0),SUMPRODUCT((Rota!$B$6:$B$30=G$46)*(Rota!$G$6:$G$30&gt;=0)*(Rota!$G$6:$G$30&lt;=$A69)*(Rota!$H$6:$H$30&gt;$A69)),SUMPRODUCT((Rota!$I$6:$I$30=G$46)*(Rota!$N$6:$N$30&gt;=0)*(Rota!$N$6:$N$30&lt;=$A69)*(Rota!$O$6:$O$30&gt;$A69)),SUMPRODUCT((Rota!$P$6:$P$30=G$46)*(Rota!$U$6:$U$30&gt;=0)*(Rota!$U$6:$U$30&lt;=$A69)*(Rota!$V$6:$V$30&gt;$A69)),SUMPRODUCT((Rota!$W$6:$W$30=G$46)*(Rota!$AB$6:$AB$30&gt;=0)*(Rota!$AB$6:$AB$30&lt;=$A69)*(Rota!$AC$6:$AC$30&gt;$A69)),SUMPRODUCT((Rota!$AD$6:$AD$30=G$46)*(Rota!$AI$6:$AI$30&gt;=0)*(Rota!$AI$6:$AI$30&lt;=$A69)*(Rota!$AJ$6:$AJ$30&gt;$A69)),SUMPRODUCT((Rota!$AK$6:$AK$30=G$46)*(Rota!$AP$6:$AP$30&gt;=0)*(Rota!$AP$6:$AP$30&lt;=$A69)*(Rota!$AQ$6:$AQ$30&gt;$A69)),SUMPRODUCT((Rota!$AR$6:$AR$30=G$46)*(Rota!$AW$6:$AW$30&gt;=0)*(Rota!$AW$6:$AW$30&lt;=$A69)*(Rota!$AX$6:$AX$30&gt;$A69))))</f>
        <v/>
      </c>
      <c r="H69" s="29">
        <f>IF(H$46="","",CHOOSE(MATCH($C$45,{"Mon","Tue","Wed","Thu","Fri","Sat","Sun"},0),SUMPRODUCT((Rota!$B$6:$B$30=H$46)*(Rota!$G$6:$G$30&gt;=0)*(Rota!$G$6:$G$30&lt;=$A69)*(Rota!$H$6:$H$30&gt;$A69)),SUMPRODUCT((Rota!$I$6:$I$30=H$46)*(Rota!$N$6:$N$30&gt;=0)*(Rota!$N$6:$N$30&lt;=$A69)*(Rota!$O$6:$O$30&gt;$A69)),SUMPRODUCT((Rota!$P$6:$P$30=H$46)*(Rota!$U$6:$U$30&gt;=0)*(Rota!$U$6:$U$30&lt;=$A69)*(Rota!$V$6:$V$30&gt;$A69)),SUMPRODUCT((Rota!$W$6:$W$30=H$46)*(Rota!$AB$6:$AB$30&gt;=0)*(Rota!$AB$6:$AB$30&lt;=$A69)*(Rota!$AC$6:$AC$30&gt;$A69)),SUMPRODUCT((Rota!$AD$6:$AD$30=H$46)*(Rota!$AI$6:$AI$30&gt;=0)*(Rota!$AI$6:$AI$30&lt;=$A69)*(Rota!$AJ$6:$AJ$30&gt;$A69)),SUMPRODUCT((Rota!$AK$6:$AK$30=H$46)*(Rota!$AP$6:$AP$30&gt;=0)*(Rota!$AP$6:$AP$30&lt;=$A69)*(Rota!$AQ$6:$AQ$30&gt;$A69)),SUMPRODUCT((Rota!$AR$6:$AR$30=H$46)*(Rota!$AW$6:$AW$30&gt;=0)*(Rota!$AW$6:$AW$30&lt;=$A69)*(Rota!$AX$6:$AX$30&gt;$A69))))</f>
        <v/>
      </c>
      <c r="I69" s="29">
        <f>IF(I$46="","",CHOOSE(MATCH($C$45,{"Mon","Tue","Wed","Thu","Fri","Sat","Sun"},0),SUMPRODUCT((Rota!$B$6:$B$30=I$46)*(Rota!$G$6:$G$30&gt;=0)*(Rota!$G$6:$G$30&lt;=$A69)*(Rota!$H$6:$H$30&gt;$A69)),SUMPRODUCT((Rota!$I$6:$I$30=I$46)*(Rota!$N$6:$N$30&gt;=0)*(Rota!$N$6:$N$30&lt;=$A69)*(Rota!$O$6:$O$30&gt;$A69)),SUMPRODUCT((Rota!$P$6:$P$30=I$46)*(Rota!$U$6:$U$30&gt;=0)*(Rota!$U$6:$U$30&lt;=$A69)*(Rota!$V$6:$V$30&gt;$A69)),SUMPRODUCT((Rota!$W$6:$W$30=I$46)*(Rota!$AB$6:$AB$30&gt;=0)*(Rota!$AB$6:$AB$30&lt;=$A69)*(Rota!$AC$6:$AC$30&gt;$A69)),SUMPRODUCT((Rota!$AD$6:$AD$30=I$46)*(Rota!$AI$6:$AI$30&gt;=0)*(Rota!$AI$6:$AI$30&lt;=$A69)*(Rota!$AJ$6:$AJ$30&gt;$A69)),SUMPRODUCT((Rota!$AK$6:$AK$30=I$46)*(Rota!$AP$6:$AP$30&gt;=0)*(Rota!$AP$6:$AP$30&lt;=$A69)*(Rota!$AQ$6:$AQ$30&gt;$A69)),SUMPRODUCT((Rota!$AR$6:$AR$30=I$46)*(Rota!$AW$6:$AW$30&gt;=0)*(Rota!$AW$6:$AW$30&lt;=$A69)*(Rota!$AX$6:$AX$30&gt;$A69))))</f>
        <v/>
      </c>
      <c r="J69" s="29">
        <f>IF(J$46="","",CHOOSE(MATCH($C$45,{"Mon","Tue","Wed","Thu","Fri","Sat","Sun"},0),SUMPRODUCT((Rota!$B$6:$B$30=J$46)*(Rota!$G$6:$G$30&gt;=0)*(Rota!$G$6:$G$30&lt;=$A69)*(Rota!$H$6:$H$30&gt;$A69)),SUMPRODUCT((Rota!$I$6:$I$30=J$46)*(Rota!$N$6:$N$30&gt;=0)*(Rota!$N$6:$N$30&lt;=$A69)*(Rota!$O$6:$O$30&gt;$A69)),SUMPRODUCT((Rota!$P$6:$P$30=J$46)*(Rota!$U$6:$U$30&gt;=0)*(Rota!$U$6:$U$30&lt;=$A69)*(Rota!$V$6:$V$30&gt;$A69)),SUMPRODUCT((Rota!$W$6:$W$30=J$46)*(Rota!$AB$6:$AB$30&gt;=0)*(Rota!$AB$6:$AB$30&lt;=$A69)*(Rota!$AC$6:$AC$30&gt;$A69)),SUMPRODUCT((Rota!$AD$6:$AD$30=J$46)*(Rota!$AI$6:$AI$30&gt;=0)*(Rota!$AI$6:$AI$30&lt;=$A69)*(Rota!$AJ$6:$AJ$30&gt;$A69)),SUMPRODUCT((Rota!$AK$6:$AK$30=J$46)*(Rota!$AP$6:$AP$30&gt;=0)*(Rota!$AP$6:$AP$30&lt;=$A69)*(Rota!$AQ$6:$AQ$30&gt;$A69)),SUMPRODUCT((Rota!$AR$6:$AR$30=J$46)*(Rota!$AW$6:$AW$30&gt;=0)*(Rota!$AW$6:$AW$30&lt;=$A69)*(Rota!$AX$6:$AX$30&gt;$A69))))</f>
        <v/>
      </c>
    </row>
    <row r="70">
      <c r="A70">
        <f>(HOUR($C$3)*60+MINUTE($C$3))+690</f>
        <v/>
      </c>
      <c r="B70" s="16">
        <f>TIME(INT(MOD(A70,1440)/60),MOD(A70,60),0)</f>
        <v/>
      </c>
      <c r="C70" s="29">
        <f>IF(C$46="","",CHOOSE(MATCH($C$45,{"Mon","Tue","Wed","Thu","Fri","Sat","Sun"},0),SUMPRODUCT((Rota!$B$6:$B$30=C$46)*(Rota!$G$6:$G$30&gt;=0)*(Rota!$G$6:$G$30&lt;=$A70)*(Rota!$H$6:$H$30&gt;$A70)),SUMPRODUCT((Rota!$I$6:$I$30=C$46)*(Rota!$N$6:$N$30&gt;=0)*(Rota!$N$6:$N$30&lt;=$A70)*(Rota!$O$6:$O$30&gt;$A70)),SUMPRODUCT((Rota!$P$6:$P$30=C$46)*(Rota!$U$6:$U$30&gt;=0)*(Rota!$U$6:$U$30&lt;=$A70)*(Rota!$V$6:$V$30&gt;$A70)),SUMPRODUCT((Rota!$W$6:$W$30=C$46)*(Rota!$AB$6:$AB$30&gt;=0)*(Rota!$AB$6:$AB$30&lt;=$A70)*(Rota!$AC$6:$AC$30&gt;$A70)),SUMPRODUCT((Rota!$AD$6:$AD$30=C$46)*(Rota!$AI$6:$AI$30&gt;=0)*(Rota!$AI$6:$AI$30&lt;=$A70)*(Rota!$AJ$6:$AJ$30&gt;$A70)),SUMPRODUCT((Rota!$AK$6:$AK$30=C$46)*(Rota!$AP$6:$AP$30&gt;=0)*(Rota!$AP$6:$AP$30&lt;=$A70)*(Rota!$AQ$6:$AQ$30&gt;$A70)),SUMPRODUCT((Rota!$AR$6:$AR$30=C$46)*(Rota!$AW$6:$AW$30&gt;=0)*(Rota!$AW$6:$AW$30&lt;=$A70)*(Rota!$AX$6:$AX$30&gt;$A70))))</f>
        <v/>
      </c>
      <c r="D70" s="29">
        <f>IF(D$46="","",CHOOSE(MATCH($C$45,{"Mon","Tue","Wed","Thu","Fri","Sat","Sun"},0),SUMPRODUCT((Rota!$B$6:$B$30=D$46)*(Rota!$G$6:$G$30&gt;=0)*(Rota!$G$6:$G$30&lt;=$A70)*(Rota!$H$6:$H$30&gt;$A70)),SUMPRODUCT((Rota!$I$6:$I$30=D$46)*(Rota!$N$6:$N$30&gt;=0)*(Rota!$N$6:$N$30&lt;=$A70)*(Rota!$O$6:$O$30&gt;$A70)),SUMPRODUCT((Rota!$P$6:$P$30=D$46)*(Rota!$U$6:$U$30&gt;=0)*(Rota!$U$6:$U$30&lt;=$A70)*(Rota!$V$6:$V$30&gt;$A70)),SUMPRODUCT((Rota!$W$6:$W$30=D$46)*(Rota!$AB$6:$AB$30&gt;=0)*(Rota!$AB$6:$AB$30&lt;=$A70)*(Rota!$AC$6:$AC$30&gt;$A70)),SUMPRODUCT((Rota!$AD$6:$AD$30=D$46)*(Rota!$AI$6:$AI$30&gt;=0)*(Rota!$AI$6:$AI$30&lt;=$A70)*(Rota!$AJ$6:$AJ$30&gt;$A70)),SUMPRODUCT((Rota!$AK$6:$AK$30=D$46)*(Rota!$AP$6:$AP$30&gt;=0)*(Rota!$AP$6:$AP$30&lt;=$A70)*(Rota!$AQ$6:$AQ$30&gt;$A70)),SUMPRODUCT((Rota!$AR$6:$AR$30=D$46)*(Rota!$AW$6:$AW$30&gt;=0)*(Rota!$AW$6:$AW$30&lt;=$A70)*(Rota!$AX$6:$AX$30&gt;$A70))))</f>
        <v/>
      </c>
      <c r="E70" s="29">
        <f>IF(E$46="","",CHOOSE(MATCH($C$45,{"Mon","Tue","Wed","Thu","Fri","Sat","Sun"},0),SUMPRODUCT((Rota!$B$6:$B$30=E$46)*(Rota!$G$6:$G$30&gt;=0)*(Rota!$G$6:$G$30&lt;=$A70)*(Rota!$H$6:$H$30&gt;$A70)),SUMPRODUCT((Rota!$I$6:$I$30=E$46)*(Rota!$N$6:$N$30&gt;=0)*(Rota!$N$6:$N$30&lt;=$A70)*(Rota!$O$6:$O$30&gt;$A70)),SUMPRODUCT((Rota!$P$6:$P$30=E$46)*(Rota!$U$6:$U$30&gt;=0)*(Rota!$U$6:$U$30&lt;=$A70)*(Rota!$V$6:$V$30&gt;$A70)),SUMPRODUCT((Rota!$W$6:$W$30=E$46)*(Rota!$AB$6:$AB$30&gt;=0)*(Rota!$AB$6:$AB$30&lt;=$A70)*(Rota!$AC$6:$AC$30&gt;$A70)),SUMPRODUCT((Rota!$AD$6:$AD$30=E$46)*(Rota!$AI$6:$AI$30&gt;=0)*(Rota!$AI$6:$AI$30&lt;=$A70)*(Rota!$AJ$6:$AJ$30&gt;$A70)),SUMPRODUCT((Rota!$AK$6:$AK$30=E$46)*(Rota!$AP$6:$AP$30&gt;=0)*(Rota!$AP$6:$AP$30&lt;=$A70)*(Rota!$AQ$6:$AQ$30&gt;$A70)),SUMPRODUCT((Rota!$AR$6:$AR$30=E$46)*(Rota!$AW$6:$AW$30&gt;=0)*(Rota!$AW$6:$AW$30&lt;=$A70)*(Rota!$AX$6:$AX$30&gt;$A70))))</f>
        <v/>
      </c>
      <c r="F70" s="29">
        <f>IF(F$46="","",CHOOSE(MATCH($C$45,{"Mon","Tue","Wed","Thu","Fri","Sat","Sun"},0),SUMPRODUCT((Rota!$B$6:$B$30=F$46)*(Rota!$G$6:$G$30&gt;=0)*(Rota!$G$6:$G$30&lt;=$A70)*(Rota!$H$6:$H$30&gt;$A70)),SUMPRODUCT((Rota!$I$6:$I$30=F$46)*(Rota!$N$6:$N$30&gt;=0)*(Rota!$N$6:$N$30&lt;=$A70)*(Rota!$O$6:$O$30&gt;$A70)),SUMPRODUCT((Rota!$P$6:$P$30=F$46)*(Rota!$U$6:$U$30&gt;=0)*(Rota!$U$6:$U$30&lt;=$A70)*(Rota!$V$6:$V$30&gt;$A70)),SUMPRODUCT((Rota!$W$6:$W$30=F$46)*(Rota!$AB$6:$AB$30&gt;=0)*(Rota!$AB$6:$AB$30&lt;=$A70)*(Rota!$AC$6:$AC$30&gt;$A70)),SUMPRODUCT((Rota!$AD$6:$AD$30=F$46)*(Rota!$AI$6:$AI$30&gt;=0)*(Rota!$AI$6:$AI$30&lt;=$A70)*(Rota!$AJ$6:$AJ$30&gt;$A70)),SUMPRODUCT((Rota!$AK$6:$AK$30=F$46)*(Rota!$AP$6:$AP$30&gt;=0)*(Rota!$AP$6:$AP$30&lt;=$A70)*(Rota!$AQ$6:$AQ$30&gt;$A70)),SUMPRODUCT((Rota!$AR$6:$AR$30=F$46)*(Rota!$AW$6:$AW$30&gt;=0)*(Rota!$AW$6:$AW$30&lt;=$A70)*(Rota!$AX$6:$AX$30&gt;$A70))))</f>
        <v/>
      </c>
      <c r="G70" s="29">
        <f>IF(G$46="","",CHOOSE(MATCH($C$45,{"Mon","Tue","Wed","Thu","Fri","Sat","Sun"},0),SUMPRODUCT((Rota!$B$6:$B$30=G$46)*(Rota!$G$6:$G$30&gt;=0)*(Rota!$G$6:$G$30&lt;=$A70)*(Rota!$H$6:$H$30&gt;$A70)),SUMPRODUCT((Rota!$I$6:$I$30=G$46)*(Rota!$N$6:$N$30&gt;=0)*(Rota!$N$6:$N$30&lt;=$A70)*(Rota!$O$6:$O$30&gt;$A70)),SUMPRODUCT((Rota!$P$6:$P$30=G$46)*(Rota!$U$6:$U$30&gt;=0)*(Rota!$U$6:$U$30&lt;=$A70)*(Rota!$V$6:$V$30&gt;$A70)),SUMPRODUCT((Rota!$W$6:$W$30=G$46)*(Rota!$AB$6:$AB$30&gt;=0)*(Rota!$AB$6:$AB$30&lt;=$A70)*(Rota!$AC$6:$AC$30&gt;$A70)),SUMPRODUCT((Rota!$AD$6:$AD$30=G$46)*(Rota!$AI$6:$AI$30&gt;=0)*(Rota!$AI$6:$AI$30&lt;=$A70)*(Rota!$AJ$6:$AJ$30&gt;$A70)),SUMPRODUCT((Rota!$AK$6:$AK$30=G$46)*(Rota!$AP$6:$AP$30&gt;=0)*(Rota!$AP$6:$AP$30&lt;=$A70)*(Rota!$AQ$6:$AQ$30&gt;$A70)),SUMPRODUCT((Rota!$AR$6:$AR$30=G$46)*(Rota!$AW$6:$AW$30&gt;=0)*(Rota!$AW$6:$AW$30&lt;=$A70)*(Rota!$AX$6:$AX$30&gt;$A70))))</f>
        <v/>
      </c>
      <c r="H70" s="29">
        <f>IF(H$46="","",CHOOSE(MATCH($C$45,{"Mon","Tue","Wed","Thu","Fri","Sat","Sun"},0),SUMPRODUCT((Rota!$B$6:$B$30=H$46)*(Rota!$G$6:$G$30&gt;=0)*(Rota!$G$6:$G$30&lt;=$A70)*(Rota!$H$6:$H$30&gt;$A70)),SUMPRODUCT((Rota!$I$6:$I$30=H$46)*(Rota!$N$6:$N$30&gt;=0)*(Rota!$N$6:$N$30&lt;=$A70)*(Rota!$O$6:$O$30&gt;$A70)),SUMPRODUCT((Rota!$P$6:$P$30=H$46)*(Rota!$U$6:$U$30&gt;=0)*(Rota!$U$6:$U$30&lt;=$A70)*(Rota!$V$6:$V$30&gt;$A70)),SUMPRODUCT((Rota!$W$6:$W$30=H$46)*(Rota!$AB$6:$AB$30&gt;=0)*(Rota!$AB$6:$AB$30&lt;=$A70)*(Rota!$AC$6:$AC$30&gt;$A70)),SUMPRODUCT((Rota!$AD$6:$AD$30=H$46)*(Rota!$AI$6:$AI$30&gt;=0)*(Rota!$AI$6:$AI$30&lt;=$A70)*(Rota!$AJ$6:$AJ$30&gt;$A70)),SUMPRODUCT((Rota!$AK$6:$AK$30=H$46)*(Rota!$AP$6:$AP$30&gt;=0)*(Rota!$AP$6:$AP$30&lt;=$A70)*(Rota!$AQ$6:$AQ$30&gt;$A70)),SUMPRODUCT((Rota!$AR$6:$AR$30=H$46)*(Rota!$AW$6:$AW$30&gt;=0)*(Rota!$AW$6:$AW$30&lt;=$A70)*(Rota!$AX$6:$AX$30&gt;$A70))))</f>
        <v/>
      </c>
      <c r="I70" s="29">
        <f>IF(I$46="","",CHOOSE(MATCH($C$45,{"Mon","Tue","Wed","Thu","Fri","Sat","Sun"},0),SUMPRODUCT((Rota!$B$6:$B$30=I$46)*(Rota!$G$6:$G$30&gt;=0)*(Rota!$G$6:$G$30&lt;=$A70)*(Rota!$H$6:$H$30&gt;$A70)),SUMPRODUCT((Rota!$I$6:$I$30=I$46)*(Rota!$N$6:$N$30&gt;=0)*(Rota!$N$6:$N$30&lt;=$A70)*(Rota!$O$6:$O$30&gt;$A70)),SUMPRODUCT((Rota!$P$6:$P$30=I$46)*(Rota!$U$6:$U$30&gt;=0)*(Rota!$U$6:$U$30&lt;=$A70)*(Rota!$V$6:$V$30&gt;$A70)),SUMPRODUCT((Rota!$W$6:$W$30=I$46)*(Rota!$AB$6:$AB$30&gt;=0)*(Rota!$AB$6:$AB$30&lt;=$A70)*(Rota!$AC$6:$AC$30&gt;$A70)),SUMPRODUCT((Rota!$AD$6:$AD$30=I$46)*(Rota!$AI$6:$AI$30&gt;=0)*(Rota!$AI$6:$AI$30&lt;=$A70)*(Rota!$AJ$6:$AJ$30&gt;$A70)),SUMPRODUCT((Rota!$AK$6:$AK$30=I$46)*(Rota!$AP$6:$AP$30&gt;=0)*(Rota!$AP$6:$AP$30&lt;=$A70)*(Rota!$AQ$6:$AQ$30&gt;$A70)),SUMPRODUCT((Rota!$AR$6:$AR$30=I$46)*(Rota!$AW$6:$AW$30&gt;=0)*(Rota!$AW$6:$AW$30&lt;=$A70)*(Rota!$AX$6:$AX$30&gt;$A70))))</f>
        <v/>
      </c>
      <c r="J70" s="29">
        <f>IF(J$46="","",CHOOSE(MATCH($C$45,{"Mon","Tue","Wed","Thu","Fri","Sat","Sun"},0),SUMPRODUCT((Rota!$B$6:$B$30=J$46)*(Rota!$G$6:$G$30&gt;=0)*(Rota!$G$6:$G$30&lt;=$A70)*(Rota!$H$6:$H$30&gt;$A70)),SUMPRODUCT((Rota!$I$6:$I$30=J$46)*(Rota!$N$6:$N$30&gt;=0)*(Rota!$N$6:$N$30&lt;=$A70)*(Rota!$O$6:$O$30&gt;$A70)),SUMPRODUCT((Rota!$P$6:$P$30=J$46)*(Rota!$U$6:$U$30&gt;=0)*(Rota!$U$6:$U$30&lt;=$A70)*(Rota!$V$6:$V$30&gt;$A70)),SUMPRODUCT((Rota!$W$6:$W$30=J$46)*(Rota!$AB$6:$AB$30&gt;=0)*(Rota!$AB$6:$AB$30&lt;=$A70)*(Rota!$AC$6:$AC$30&gt;$A70)),SUMPRODUCT((Rota!$AD$6:$AD$30=J$46)*(Rota!$AI$6:$AI$30&gt;=0)*(Rota!$AI$6:$AI$30&lt;=$A70)*(Rota!$AJ$6:$AJ$30&gt;$A70)),SUMPRODUCT((Rota!$AK$6:$AK$30=J$46)*(Rota!$AP$6:$AP$30&gt;=0)*(Rota!$AP$6:$AP$30&lt;=$A70)*(Rota!$AQ$6:$AQ$30&gt;$A70)),SUMPRODUCT((Rota!$AR$6:$AR$30=J$46)*(Rota!$AW$6:$AW$30&gt;=0)*(Rota!$AW$6:$AW$30&lt;=$A70)*(Rota!$AX$6:$AX$30&gt;$A70))))</f>
        <v/>
      </c>
    </row>
    <row r="71">
      <c r="A71">
        <f>(HOUR($C$3)*60+MINUTE($C$3))+720</f>
        <v/>
      </c>
      <c r="B71" s="16">
        <f>TIME(INT(MOD(A71,1440)/60),MOD(A71,60),0)</f>
        <v/>
      </c>
      <c r="C71" s="29">
        <f>IF(C$46="","",CHOOSE(MATCH($C$45,{"Mon","Tue","Wed","Thu","Fri","Sat","Sun"},0),SUMPRODUCT((Rota!$B$6:$B$30=C$46)*(Rota!$G$6:$G$30&gt;=0)*(Rota!$G$6:$G$30&lt;=$A71)*(Rota!$H$6:$H$30&gt;$A71)),SUMPRODUCT((Rota!$I$6:$I$30=C$46)*(Rota!$N$6:$N$30&gt;=0)*(Rota!$N$6:$N$30&lt;=$A71)*(Rota!$O$6:$O$30&gt;$A71)),SUMPRODUCT((Rota!$P$6:$P$30=C$46)*(Rota!$U$6:$U$30&gt;=0)*(Rota!$U$6:$U$30&lt;=$A71)*(Rota!$V$6:$V$30&gt;$A71)),SUMPRODUCT((Rota!$W$6:$W$30=C$46)*(Rota!$AB$6:$AB$30&gt;=0)*(Rota!$AB$6:$AB$30&lt;=$A71)*(Rota!$AC$6:$AC$30&gt;$A71)),SUMPRODUCT((Rota!$AD$6:$AD$30=C$46)*(Rota!$AI$6:$AI$30&gt;=0)*(Rota!$AI$6:$AI$30&lt;=$A71)*(Rota!$AJ$6:$AJ$30&gt;$A71)),SUMPRODUCT((Rota!$AK$6:$AK$30=C$46)*(Rota!$AP$6:$AP$30&gt;=0)*(Rota!$AP$6:$AP$30&lt;=$A71)*(Rota!$AQ$6:$AQ$30&gt;$A71)),SUMPRODUCT((Rota!$AR$6:$AR$30=C$46)*(Rota!$AW$6:$AW$30&gt;=0)*(Rota!$AW$6:$AW$30&lt;=$A71)*(Rota!$AX$6:$AX$30&gt;$A71))))</f>
        <v/>
      </c>
      <c r="D71" s="29">
        <f>IF(D$46="","",CHOOSE(MATCH($C$45,{"Mon","Tue","Wed","Thu","Fri","Sat","Sun"},0),SUMPRODUCT((Rota!$B$6:$B$30=D$46)*(Rota!$G$6:$G$30&gt;=0)*(Rota!$G$6:$G$30&lt;=$A71)*(Rota!$H$6:$H$30&gt;$A71)),SUMPRODUCT((Rota!$I$6:$I$30=D$46)*(Rota!$N$6:$N$30&gt;=0)*(Rota!$N$6:$N$30&lt;=$A71)*(Rota!$O$6:$O$30&gt;$A71)),SUMPRODUCT((Rota!$P$6:$P$30=D$46)*(Rota!$U$6:$U$30&gt;=0)*(Rota!$U$6:$U$30&lt;=$A71)*(Rota!$V$6:$V$30&gt;$A71)),SUMPRODUCT((Rota!$W$6:$W$30=D$46)*(Rota!$AB$6:$AB$30&gt;=0)*(Rota!$AB$6:$AB$30&lt;=$A71)*(Rota!$AC$6:$AC$30&gt;$A71)),SUMPRODUCT((Rota!$AD$6:$AD$30=D$46)*(Rota!$AI$6:$AI$30&gt;=0)*(Rota!$AI$6:$AI$30&lt;=$A71)*(Rota!$AJ$6:$AJ$30&gt;$A71)),SUMPRODUCT((Rota!$AK$6:$AK$30=D$46)*(Rota!$AP$6:$AP$30&gt;=0)*(Rota!$AP$6:$AP$30&lt;=$A71)*(Rota!$AQ$6:$AQ$30&gt;$A71)),SUMPRODUCT((Rota!$AR$6:$AR$30=D$46)*(Rota!$AW$6:$AW$30&gt;=0)*(Rota!$AW$6:$AW$30&lt;=$A71)*(Rota!$AX$6:$AX$30&gt;$A71))))</f>
        <v/>
      </c>
      <c r="E71" s="29">
        <f>IF(E$46="","",CHOOSE(MATCH($C$45,{"Mon","Tue","Wed","Thu","Fri","Sat","Sun"},0),SUMPRODUCT((Rota!$B$6:$B$30=E$46)*(Rota!$G$6:$G$30&gt;=0)*(Rota!$G$6:$G$30&lt;=$A71)*(Rota!$H$6:$H$30&gt;$A71)),SUMPRODUCT((Rota!$I$6:$I$30=E$46)*(Rota!$N$6:$N$30&gt;=0)*(Rota!$N$6:$N$30&lt;=$A71)*(Rota!$O$6:$O$30&gt;$A71)),SUMPRODUCT((Rota!$P$6:$P$30=E$46)*(Rota!$U$6:$U$30&gt;=0)*(Rota!$U$6:$U$30&lt;=$A71)*(Rota!$V$6:$V$30&gt;$A71)),SUMPRODUCT((Rota!$W$6:$W$30=E$46)*(Rota!$AB$6:$AB$30&gt;=0)*(Rota!$AB$6:$AB$30&lt;=$A71)*(Rota!$AC$6:$AC$30&gt;$A71)),SUMPRODUCT((Rota!$AD$6:$AD$30=E$46)*(Rota!$AI$6:$AI$30&gt;=0)*(Rota!$AI$6:$AI$30&lt;=$A71)*(Rota!$AJ$6:$AJ$30&gt;$A71)),SUMPRODUCT((Rota!$AK$6:$AK$30=E$46)*(Rota!$AP$6:$AP$30&gt;=0)*(Rota!$AP$6:$AP$30&lt;=$A71)*(Rota!$AQ$6:$AQ$30&gt;$A71)),SUMPRODUCT((Rota!$AR$6:$AR$30=E$46)*(Rota!$AW$6:$AW$30&gt;=0)*(Rota!$AW$6:$AW$30&lt;=$A71)*(Rota!$AX$6:$AX$30&gt;$A71))))</f>
        <v/>
      </c>
      <c r="F71" s="29">
        <f>IF(F$46="","",CHOOSE(MATCH($C$45,{"Mon","Tue","Wed","Thu","Fri","Sat","Sun"},0),SUMPRODUCT((Rota!$B$6:$B$30=F$46)*(Rota!$G$6:$G$30&gt;=0)*(Rota!$G$6:$G$30&lt;=$A71)*(Rota!$H$6:$H$30&gt;$A71)),SUMPRODUCT((Rota!$I$6:$I$30=F$46)*(Rota!$N$6:$N$30&gt;=0)*(Rota!$N$6:$N$30&lt;=$A71)*(Rota!$O$6:$O$30&gt;$A71)),SUMPRODUCT((Rota!$P$6:$P$30=F$46)*(Rota!$U$6:$U$30&gt;=0)*(Rota!$U$6:$U$30&lt;=$A71)*(Rota!$V$6:$V$30&gt;$A71)),SUMPRODUCT((Rota!$W$6:$W$30=F$46)*(Rota!$AB$6:$AB$30&gt;=0)*(Rota!$AB$6:$AB$30&lt;=$A71)*(Rota!$AC$6:$AC$30&gt;$A71)),SUMPRODUCT((Rota!$AD$6:$AD$30=F$46)*(Rota!$AI$6:$AI$30&gt;=0)*(Rota!$AI$6:$AI$30&lt;=$A71)*(Rota!$AJ$6:$AJ$30&gt;$A71)),SUMPRODUCT((Rota!$AK$6:$AK$30=F$46)*(Rota!$AP$6:$AP$30&gt;=0)*(Rota!$AP$6:$AP$30&lt;=$A71)*(Rota!$AQ$6:$AQ$30&gt;$A71)),SUMPRODUCT((Rota!$AR$6:$AR$30=F$46)*(Rota!$AW$6:$AW$30&gt;=0)*(Rota!$AW$6:$AW$30&lt;=$A71)*(Rota!$AX$6:$AX$30&gt;$A71))))</f>
        <v/>
      </c>
      <c r="G71" s="29">
        <f>IF(G$46="","",CHOOSE(MATCH($C$45,{"Mon","Tue","Wed","Thu","Fri","Sat","Sun"},0),SUMPRODUCT((Rota!$B$6:$B$30=G$46)*(Rota!$G$6:$G$30&gt;=0)*(Rota!$G$6:$G$30&lt;=$A71)*(Rota!$H$6:$H$30&gt;$A71)),SUMPRODUCT((Rota!$I$6:$I$30=G$46)*(Rota!$N$6:$N$30&gt;=0)*(Rota!$N$6:$N$30&lt;=$A71)*(Rota!$O$6:$O$30&gt;$A71)),SUMPRODUCT((Rota!$P$6:$P$30=G$46)*(Rota!$U$6:$U$30&gt;=0)*(Rota!$U$6:$U$30&lt;=$A71)*(Rota!$V$6:$V$30&gt;$A71)),SUMPRODUCT((Rota!$W$6:$W$30=G$46)*(Rota!$AB$6:$AB$30&gt;=0)*(Rota!$AB$6:$AB$30&lt;=$A71)*(Rota!$AC$6:$AC$30&gt;$A71)),SUMPRODUCT((Rota!$AD$6:$AD$30=G$46)*(Rota!$AI$6:$AI$30&gt;=0)*(Rota!$AI$6:$AI$30&lt;=$A71)*(Rota!$AJ$6:$AJ$30&gt;$A71)),SUMPRODUCT((Rota!$AK$6:$AK$30=G$46)*(Rota!$AP$6:$AP$30&gt;=0)*(Rota!$AP$6:$AP$30&lt;=$A71)*(Rota!$AQ$6:$AQ$30&gt;$A71)),SUMPRODUCT((Rota!$AR$6:$AR$30=G$46)*(Rota!$AW$6:$AW$30&gt;=0)*(Rota!$AW$6:$AW$30&lt;=$A71)*(Rota!$AX$6:$AX$30&gt;$A71))))</f>
        <v/>
      </c>
      <c r="H71" s="29">
        <f>IF(H$46="","",CHOOSE(MATCH($C$45,{"Mon","Tue","Wed","Thu","Fri","Sat","Sun"},0),SUMPRODUCT((Rota!$B$6:$B$30=H$46)*(Rota!$G$6:$G$30&gt;=0)*(Rota!$G$6:$G$30&lt;=$A71)*(Rota!$H$6:$H$30&gt;$A71)),SUMPRODUCT((Rota!$I$6:$I$30=H$46)*(Rota!$N$6:$N$30&gt;=0)*(Rota!$N$6:$N$30&lt;=$A71)*(Rota!$O$6:$O$30&gt;$A71)),SUMPRODUCT((Rota!$P$6:$P$30=H$46)*(Rota!$U$6:$U$30&gt;=0)*(Rota!$U$6:$U$30&lt;=$A71)*(Rota!$V$6:$V$30&gt;$A71)),SUMPRODUCT((Rota!$W$6:$W$30=H$46)*(Rota!$AB$6:$AB$30&gt;=0)*(Rota!$AB$6:$AB$30&lt;=$A71)*(Rota!$AC$6:$AC$30&gt;$A71)),SUMPRODUCT((Rota!$AD$6:$AD$30=H$46)*(Rota!$AI$6:$AI$30&gt;=0)*(Rota!$AI$6:$AI$30&lt;=$A71)*(Rota!$AJ$6:$AJ$30&gt;$A71)),SUMPRODUCT((Rota!$AK$6:$AK$30=H$46)*(Rota!$AP$6:$AP$30&gt;=0)*(Rota!$AP$6:$AP$30&lt;=$A71)*(Rota!$AQ$6:$AQ$30&gt;$A71)),SUMPRODUCT((Rota!$AR$6:$AR$30=H$46)*(Rota!$AW$6:$AW$30&gt;=0)*(Rota!$AW$6:$AW$30&lt;=$A71)*(Rota!$AX$6:$AX$30&gt;$A71))))</f>
        <v/>
      </c>
      <c r="I71" s="29">
        <f>IF(I$46="","",CHOOSE(MATCH($C$45,{"Mon","Tue","Wed","Thu","Fri","Sat","Sun"},0),SUMPRODUCT((Rota!$B$6:$B$30=I$46)*(Rota!$G$6:$G$30&gt;=0)*(Rota!$G$6:$G$30&lt;=$A71)*(Rota!$H$6:$H$30&gt;$A71)),SUMPRODUCT((Rota!$I$6:$I$30=I$46)*(Rota!$N$6:$N$30&gt;=0)*(Rota!$N$6:$N$30&lt;=$A71)*(Rota!$O$6:$O$30&gt;$A71)),SUMPRODUCT((Rota!$P$6:$P$30=I$46)*(Rota!$U$6:$U$30&gt;=0)*(Rota!$U$6:$U$30&lt;=$A71)*(Rota!$V$6:$V$30&gt;$A71)),SUMPRODUCT((Rota!$W$6:$W$30=I$46)*(Rota!$AB$6:$AB$30&gt;=0)*(Rota!$AB$6:$AB$30&lt;=$A71)*(Rota!$AC$6:$AC$30&gt;$A71)),SUMPRODUCT((Rota!$AD$6:$AD$30=I$46)*(Rota!$AI$6:$AI$30&gt;=0)*(Rota!$AI$6:$AI$30&lt;=$A71)*(Rota!$AJ$6:$AJ$30&gt;$A71)),SUMPRODUCT((Rota!$AK$6:$AK$30=I$46)*(Rota!$AP$6:$AP$30&gt;=0)*(Rota!$AP$6:$AP$30&lt;=$A71)*(Rota!$AQ$6:$AQ$30&gt;$A71)),SUMPRODUCT((Rota!$AR$6:$AR$30=I$46)*(Rota!$AW$6:$AW$30&gt;=0)*(Rota!$AW$6:$AW$30&lt;=$A71)*(Rota!$AX$6:$AX$30&gt;$A71))))</f>
        <v/>
      </c>
      <c r="J71" s="29">
        <f>IF(J$46="","",CHOOSE(MATCH($C$45,{"Mon","Tue","Wed","Thu","Fri","Sat","Sun"},0),SUMPRODUCT((Rota!$B$6:$B$30=J$46)*(Rota!$G$6:$G$30&gt;=0)*(Rota!$G$6:$G$30&lt;=$A71)*(Rota!$H$6:$H$30&gt;$A71)),SUMPRODUCT((Rota!$I$6:$I$30=J$46)*(Rota!$N$6:$N$30&gt;=0)*(Rota!$N$6:$N$30&lt;=$A71)*(Rota!$O$6:$O$30&gt;$A71)),SUMPRODUCT((Rota!$P$6:$P$30=J$46)*(Rota!$U$6:$U$30&gt;=0)*(Rota!$U$6:$U$30&lt;=$A71)*(Rota!$V$6:$V$30&gt;$A71)),SUMPRODUCT((Rota!$W$6:$W$30=J$46)*(Rota!$AB$6:$AB$30&gt;=0)*(Rota!$AB$6:$AB$30&lt;=$A71)*(Rota!$AC$6:$AC$30&gt;$A71)),SUMPRODUCT((Rota!$AD$6:$AD$30=J$46)*(Rota!$AI$6:$AI$30&gt;=0)*(Rota!$AI$6:$AI$30&lt;=$A71)*(Rota!$AJ$6:$AJ$30&gt;$A71)),SUMPRODUCT((Rota!$AK$6:$AK$30=J$46)*(Rota!$AP$6:$AP$30&gt;=0)*(Rota!$AP$6:$AP$30&lt;=$A71)*(Rota!$AQ$6:$AQ$30&gt;$A71)),SUMPRODUCT((Rota!$AR$6:$AR$30=J$46)*(Rota!$AW$6:$AW$30&gt;=0)*(Rota!$AW$6:$AW$30&lt;=$A71)*(Rota!$AX$6:$AX$30&gt;$A71))))</f>
        <v/>
      </c>
    </row>
    <row r="72">
      <c r="A72">
        <f>(HOUR($C$3)*60+MINUTE($C$3))+750</f>
        <v/>
      </c>
      <c r="B72" s="16">
        <f>TIME(INT(MOD(A72,1440)/60),MOD(A72,60),0)</f>
        <v/>
      </c>
      <c r="C72" s="29">
        <f>IF(C$46="","",CHOOSE(MATCH($C$45,{"Mon","Tue","Wed","Thu","Fri","Sat","Sun"},0),SUMPRODUCT((Rota!$B$6:$B$30=C$46)*(Rota!$G$6:$G$30&gt;=0)*(Rota!$G$6:$G$30&lt;=$A72)*(Rota!$H$6:$H$30&gt;$A72)),SUMPRODUCT((Rota!$I$6:$I$30=C$46)*(Rota!$N$6:$N$30&gt;=0)*(Rota!$N$6:$N$30&lt;=$A72)*(Rota!$O$6:$O$30&gt;$A72)),SUMPRODUCT((Rota!$P$6:$P$30=C$46)*(Rota!$U$6:$U$30&gt;=0)*(Rota!$U$6:$U$30&lt;=$A72)*(Rota!$V$6:$V$30&gt;$A72)),SUMPRODUCT((Rota!$W$6:$W$30=C$46)*(Rota!$AB$6:$AB$30&gt;=0)*(Rota!$AB$6:$AB$30&lt;=$A72)*(Rota!$AC$6:$AC$30&gt;$A72)),SUMPRODUCT((Rota!$AD$6:$AD$30=C$46)*(Rota!$AI$6:$AI$30&gt;=0)*(Rota!$AI$6:$AI$30&lt;=$A72)*(Rota!$AJ$6:$AJ$30&gt;$A72)),SUMPRODUCT((Rota!$AK$6:$AK$30=C$46)*(Rota!$AP$6:$AP$30&gt;=0)*(Rota!$AP$6:$AP$30&lt;=$A72)*(Rota!$AQ$6:$AQ$30&gt;$A72)),SUMPRODUCT((Rota!$AR$6:$AR$30=C$46)*(Rota!$AW$6:$AW$30&gt;=0)*(Rota!$AW$6:$AW$30&lt;=$A72)*(Rota!$AX$6:$AX$30&gt;$A72))))</f>
        <v/>
      </c>
      <c r="D72" s="29">
        <f>IF(D$46="","",CHOOSE(MATCH($C$45,{"Mon","Tue","Wed","Thu","Fri","Sat","Sun"},0),SUMPRODUCT((Rota!$B$6:$B$30=D$46)*(Rota!$G$6:$G$30&gt;=0)*(Rota!$G$6:$G$30&lt;=$A72)*(Rota!$H$6:$H$30&gt;$A72)),SUMPRODUCT((Rota!$I$6:$I$30=D$46)*(Rota!$N$6:$N$30&gt;=0)*(Rota!$N$6:$N$30&lt;=$A72)*(Rota!$O$6:$O$30&gt;$A72)),SUMPRODUCT((Rota!$P$6:$P$30=D$46)*(Rota!$U$6:$U$30&gt;=0)*(Rota!$U$6:$U$30&lt;=$A72)*(Rota!$V$6:$V$30&gt;$A72)),SUMPRODUCT((Rota!$W$6:$W$30=D$46)*(Rota!$AB$6:$AB$30&gt;=0)*(Rota!$AB$6:$AB$30&lt;=$A72)*(Rota!$AC$6:$AC$30&gt;$A72)),SUMPRODUCT((Rota!$AD$6:$AD$30=D$46)*(Rota!$AI$6:$AI$30&gt;=0)*(Rota!$AI$6:$AI$30&lt;=$A72)*(Rota!$AJ$6:$AJ$30&gt;$A72)),SUMPRODUCT((Rota!$AK$6:$AK$30=D$46)*(Rota!$AP$6:$AP$30&gt;=0)*(Rota!$AP$6:$AP$30&lt;=$A72)*(Rota!$AQ$6:$AQ$30&gt;$A72)),SUMPRODUCT((Rota!$AR$6:$AR$30=D$46)*(Rota!$AW$6:$AW$30&gt;=0)*(Rota!$AW$6:$AW$30&lt;=$A72)*(Rota!$AX$6:$AX$30&gt;$A72))))</f>
        <v/>
      </c>
      <c r="E72" s="29">
        <f>IF(E$46="","",CHOOSE(MATCH($C$45,{"Mon","Tue","Wed","Thu","Fri","Sat","Sun"},0),SUMPRODUCT((Rota!$B$6:$B$30=E$46)*(Rota!$G$6:$G$30&gt;=0)*(Rota!$G$6:$G$30&lt;=$A72)*(Rota!$H$6:$H$30&gt;$A72)),SUMPRODUCT((Rota!$I$6:$I$30=E$46)*(Rota!$N$6:$N$30&gt;=0)*(Rota!$N$6:$N$30&lt;=$A72)*(Rota!$O$6:$O$30&gt;$A72)),SUMPRODUCT((Rota!$P$6:$P$30=E$46)*(Rota!$U$6:$U$30&gt;=0)*(Rota!$U$6:$U$30&lt;=$A72)*(Rota!$V$6:$V$30&gt;$A72)),SUMPRODUCT((Rota!$W$6:$W$30=E$46)*(Rota!$AB$6:$AB$30&gt;=0)*(Rota!$AB$6:$AB$30&lt;=$A72)*(Rota!$AC$6:$AC$30&gt;$A72)),SUMPRODUCT((Rota!$AD$6:$AD$30=E$46)*(Rota!$AI$6:$AI$30&gt;=0)*(Rota!$AI$6:$AI$30&lt;=$A72)*(Rota!$AJ$6:$AJ$30&gt;$A72)),SUMPRODUCT((Rota!$AK$6:$AK$30=E$46)*(Rota!$AP$6:$AP$30&gt;=0)*(Rota!$AP$6:$AP$30&lt;=$A72)*(Rota!$AQ$6:$AQ$30&gt;$A72)),SUMPRODUCT((Rota!$AR$6:$AR$30=E$46)*(Rota!$AW$6:$AW$30&gt;=0)*(Rota!$AW$6:$AW$30&lt;=$A72)*(Rota!$AX$6:$AX$30&gt;$A72))))</f>
        <v/>
      </c>
      <c r="F72" s="29">
        <f>IF(F$46="","",CHOOSE(MATCH($C$45,{"Mon","Tue","Wed","Thu","Fri","Sat","Sun"},0),SUMPRODUCT((Rota!$B$6:$B$30=F$46)*(Rota!$G$6:$G$30&gt;=0)*(Rota!$G$6:$G$30&lt;=$A72)*(Rota!$H$6:$H$30&gt;$A72)),SUMPRODUCT((Rota!$I$6:$I$30=F$46)*(Rota!$N$6:$N$30&gt;=0)*(Rota!$N$6:$N$30&lt;=$A72)*(Rota!$O$6:$O$30&gt;$A72)),SUMPRODUCT((Rota!$P$6:$P$30=F$46)*(Rota!$U$6:$U$30&gt;=0)*(Rota!$U$6:$U$30&lt;=$A72)*(Rota!$V$6:$V$30&gt;$A72)),SUMPRODUCT((Rota!$W$6:$W$30=F$46)*(Rota!$AB$6:$AB$30&gt;=0)*(Rota!$AB$6:$AB$30&lt;=$A72)*(Rota!$AC$6:$AC$30&gt;$A72)),SUMPRODUCT((Rota!$AD$6:$AD$30=F$46)*(Rota!$AI$6:$AI$30&gt;=0)*(Rota!$AI$6:$AI$30&lt;=$A72)*(Rota!$AJ$6:$AJ$30&gt;$A72)),SUMPRODUCT((Rota!$AK$6:$AK$30=F$46)*(Rota!$AP$6:$AP$30&gt;=0)*(Rota!$AP$6:$AP$30&lt;=$A72)*(Rota!$AQ$6:$AQ$30&gt;$A72)),SUMPRODUCT((Rota!$AR$6:$AR$30=F$46)*(Rota!$AW$6:$AW$30&gt;=0)*(Rota!$AW$6:$AW$30&lt;=$A72)*(Rota!$AX$6:$AX$30&gt;$A72))))</f>
        <v/>
      </c>
      <c r="G72" s="29">
        <f>IF(G$46="","",CHOOSE(MATCH($C$45,{"Mon","Tue","Wed","Thu","Fri","Sat","Sun"},0),SUMPRODUCT((Rota!$B$6:$B$30=G$46)*(Rota!$G$6:$G$30&gt;=0)*(Rota!$G$6:$G$30&lt;=$A72)*(Rota!$H$6:$H$30&gt;$A72)),SUMPRODUCT((Rota!$I$6:$I$30=G$46)*(Rota!$N$6:$N$30&gt;=0)*(Rota!$N$6:$N$30&lt;=$A72)*(Rota!$O$6:$O$30&gt;$A72)),SUMPRODUCT((Rota!$P$6:$P$30=G$46)*(Rota!$U$6:$U$30&gt;=0)*(Rota!$U$6:$U$30&lt;=$A72)*(Rota!$V$6:$V$30&gt;$A72)),SUMPRODUCT((Rota!$W$6:$W$30=G$46)*(Rota!$AB$6:$AB$30&gt;=0)*(Rota!$AB$6:$AB$30&lt;=$A72)*(Rota!$AC$6:$AC$30&gt;$A72)),SUMPRODUCT((Rota!$AD$6:$AD$30=G$46)*(Rota!$AI$6:$AI$30&gt;=0)*(Rota!$AI$6:$AI$30&lt;=$A72)*(Rota!$AJ$6:$AJ$30&gt;$A72)),SUMPRODUCT((Rota!$AK$6:$AK$30=G$46)*(Rota!$AP$6:$AP$30&gt;=0)*(Rota!$AP$6:$AP$30&lt;=$A72)*(Rota!$AQ$6:$AQ$30&gt;$A72)),SUMPRODUCT((Rota!$AR$6:$AR$30=G$46)*(Rota!$AW$6:$AW$30&gt;=0)*(Rota!$AW$6:$AW$30&lt;=$A72)*(Rota!$AX$6:$AX$30&gt;$A72))))</f>
        <v/>
      </c>
      <c r="H72" s="29">
        <f>IF(H$46="","",CHOOSE(MATCH($C$45,{"Mon","Tue","Wed","Thu","Fri","Sat","Sun"},0),SUMPRODUCT((Rota!$B$6:$B$30=H$46)*(Rota!$G$6:$G$30&gt;=0)*(Rota!$G$6:$G$30&lt;=$A72)*(Rota!$H$6:$H$30&gt;$A72)),SUMPRODUCT((Rota!$I$6:$I$30=H$46)*(Rota!$N$6:$N$30&gt;=0)*(Rota!$N$6:$N$30&lt;=$A72)*(Rota!$O$6:$O$30&gt;$A72)),SUMPRODUCT((Rota!$P$6:$P$30=H$46)*(Rota!$U$6:$U$30&gt;=0)*(Rota!$U$6:$U$30&lt;=$A72)*(Rota!$V$6:$V$30&gt;$A72)),SUMPRODUCT((Rota!$W$6:$W$30=H$46)*(Rota!$AB$6:$AB$30&gt;=0)*(Rota!$AB$6:$AB$30&lt;=$A72)*(Rota!$AC$6:$AC$30&gt;$A72)),SUMPRODUCT((Rota!$AD$6:$AD$30=H$46)*(Rota!$AI$6:$AI$30&gt;=0)*(Rota!$AI$6:$AI$30&lt;=$A72)*(Rota!$AJ$6:$AJ$30&gt;$A72)),SUMPRODUCT((Rota!$AK$6:$AK$30=H$46)*(Rota!$AP$6:$AP$30&gt;=0)*(Rota!$AP$6:$AP$30&lt;=$A72)*(Rota!$AQ$6:$AQ$30&gt;$A72)),SUMPRODUCT((Rota!$AR$6:$AR$30=H$46)*(Rota!$AW$6:$AW$30&gt;=0)*(Rota!$AW$6:$AW$30&lt;=$A72)*(Rota!$AX$6:$AX$30&gt;$A72))))</f>
        <v/>
      </c>
      <c r="I72" s="29">
        <f>IF(I$46="","",CHOOSE(MATCH($C$45,{"Mon","Tue","Wed","Thu","Fri","Sat","Sun"},0),SUMPRODUCT((Rota!$B$6:$B$30=I$46)*(Rota!$G$6:$G$30&gt;=0)*(Rota!$G$6:$G$30&lt;=$A72)*(Rota!$H$6:$H$30&gt;$A72)),SUMPRODUCT((Rota!$I$6:$I$30=I$46)*(Rota!$N$6:$N$30&gt;=0)*(Rota!$N$6:$N$30&lt;=$A72)*(Rota!$O$6:$O$30&gt;$A72)),SUMPRODUCT((Rota!$P$6:$P$30=I$46)*(Rota!$U$6:$U$30&gt;=0)*(Rota!$U$6:$U$30&lt;=$A72)*(Rota!$V$6:$V$30&gt;$A72)),SUMPRODUCT((Rota!$W$6:$W$30=I$46)*(Rota!$AB$6:$AB$30&gt;=0)*(Rota!$AB$6:$AB$30&lt;=$A72)*(Rota!$AC$6:$AC$30&gt;$A72)),SUMPRODUCT((Rota!$AD$6:$AD$30=I$46)*(Rota!$AI$6:$AI$30&gt;=0)*(Rota!$AI$6:$AI$30&lt;=$A72)*(Rota!$AJ$6:$AJ$30&gt;$A72)),SUMPRODUCT((Rota!$AK$6:$AK$30=I$46)*(Rota!$AP$6:$AP$30&gt;=0)*(Rota!$AP$6:$AP$30&lt;=$A72)*(Rota!$AQ$6:$AQ$30&gt;$A72)),SUMPRODUCT((Rota!$AR$6:$AR$30=I$46)*(Rota!$AW$6:$AW$30&gt;=0)*(Rota!$AW$6:$AW$30&lt;=$A72)*(Rota!$AX$6:$AX$30&gt;$A72))))</f>
        <v/>
      </c>
      <c r="J72" s="29">
        <f>IF(J$46="","",CHOOSE(MATCH($C$45,{"Mon","Tue","Wed","Thu","Fri","Sat","Sun"},0),SUMPRODUCT((Rota!$B$6:$B$30=J$46)*(Rota!$G$6:$G$30&gt;=0)*(Rota!$G$6:$G$30&lt;=$A72)*(Rota!$H$6:$H$30&gt;$A72)),SUMPRODUCT((Rota!$I$6:$I$30=J$46)*(Rota!$N$6:$N$30&gt;=0)*(Rota!$N$6:$N$30&lt;=$A72)*(Rota!$O$6:$O$30&gt;$A72)),SUMPRODUCT((Rota!$P$6:$P$30=J$46)*(Rota!$U$6:$U$30&gt;=0)*(Rota!$U$6:$U$30&lt;=$A72)*(Rota!$V$6:$V$30&gt;$A72)),SUMPRODUCT((Rota!$W$6:$W$30=J$46)*(Rota!$AB$6:$AB$30&gt;=0)*(Rota!$AB$6:$AB$30&lt;=$A72)*(Rota!$AC$6:$AC$30&gt;$A72)),SUMPRODUCT((Rota!$AD$6:$AD$30=J$46)*(Rota!$AI$6:$AI$30&gt;=0)*(Rota!$AI$6:$AI$30&lt;=$A72)*(Rota!$AJ$6:$AJ$30&gt;$A72)),SUMPRODUCT((Rota!$AK$6:$AK$30=J$46)*(Rota!$AP$6:$AP$30&gt;=0)*(Rota!$AP$6:$AP$30&lt;=$A72)*(Rota!$AQ$6:$AQ$30&gt;$A72)),SUMPRODUCT((Rota!$AR$6:$AR$30=J$46)*(Rota!$AW$6:$AW$30&gt;=0)*(Rota!$AW$6:$AW$30&lt;=$A72)*(Rota!$AX$6:$AX$30&gt;$A72))))</f>
        <v/>
      </c>
    </row>
    <row r="73">
      <c r="A73">
        <f>(HOUR($C$3)*60+MINUTE($C$3))+780</f>
        <v/>
      </c>
      <c r="B73" s="16">
        <f>TIME(INT(MOD(A73,1440)/60),MOD(A73,60),0)</f>
        <v/>
      </c>
      <c r="C73" s="29">
        <f>IF(C$46="","",CHOOSE(MATCH($C$45,{"Mon","Tue","Wed","Thu","Fri","Sat","Sun"},0),SUMPRODUCT((Rota!$B$6:$B$30=C$46)*(Rota!$G$6:$G$30&gt;=0)*(Rota!$G$6:$G$30&lt;=$A73)*(Rota!$H$6:$H$30&gt;$A73)),SUMPRODUCT((Rota!$I$6:$I$30=C$46)*(Rota!$N$6:$N$30&gt;=0)*(Rota!$N$6:$N$30&lt;=$A73)*(Rota!$O$6:$O$30&gt;$A73)),SUMPRODUCT((Rota!$P$6:$P$30=C$46)*(Rota!$U$6:$U$30&gt;=0)*(Rota!$U$6:$U$30&lt;=$A73)*(Rota!$V$6:$V$30&gt;$A73)),SUMPRODUCT((Rota!$W$6:$W$30=C$46)*(Rota!$AB$6:$AB$30&gt;=0)*(Rota!$AB$6:$AB$30&lt;=$A73)*(Rota!$AC$6:$AC$30&gt;$A73)),SUMPRODUCT((Rota!$AD$6:$AD$30=C$46)*(Rota!$AI$6:$AI$30&gt;=0)*(Rota!$AI$6:$AI$30&lt;=$A73)*(Rota!$AJ$6:$AJ$30&gt;$A73)),SUMPRODUCT((Rota!$AK$6:$AK$30=C$46)*(Rota!$AP$6:$AP$30&gt;=0)*(Rota!$AP$6:$AP$30&lt;=$A73)*(Rota!$AQ$6:$AQ$30&gt;$A73)),SUMPRODUCT((Rota!$AR$6:$AR$30=C$46)*(Rota!$AW$6:$AW$30&gt;=0)*(Rota!$AW$6:$AW$30&lt;=$A73)*(Rota!$AX$6:$AX$30&gt;$A73))))</f>
        <v/>
      </c>
      <c r="D73" s="29">
        <f>IF(D$46="","",CHOOSE(MATCH($C$45,{"Mon","Tue","Wed","Thu","Fri","Sat","Sun"},0),SUMPRODUCT((Rota!$B$6:$B$30=D$46)*(Rota!$G$6:$G$30&gt;=0)*(Rota!$G$6:$G$30&lt;=$A73)*(Rota!$H$6:$H$30&gt;$A73)),SUMPRODUCT((Rota!$I$6:$I$30=D$46)*(Rota!$N$6:$N$30&gt;=0)*(Rota!$N$6:$N$30&lt;=$A73)*(Rota!$O$6:$O$30&gt;$A73)),SUMPRODUCT((Rota!$P$6:$P$30=D$46)*(Rota!$U$6:$U$30&gt;=0)*(Rota!$U$6:$U$30&lt;=$A73)*(Rota!$V$6:$V$30&gt;$A73)),SUMPRODUCT((Rota!$W$6:$W$30=D$46)*(Rota!$AB$6:$AB$30&gt;=0)*(Rota!$AB$6:$AB$30&lt;=$A73)*(Rota!$AC$6:$AC$30&gt;$A73)),SUMPRODUCT((Rota!$AD$6:$AD$30=D$46)*(Rota!$AI$6:$AI$30&gt;=0)*(Rota!$AI$6:$AI$30&lt;=$A73)*(Rota!$AJ$6:$AJ$30&gt;$A73)),SUMPRODUCT((Rota!$AK$6:$AK$30=D$46)*(Rota!$AP$6:$AP$30&gt;=0)*(Rota!$AP$6:$AP$30&lt;=$A73)*(Rota!$AQ$6:$AQ$30&gt;$A73)),SUMPRODUCT((Rota!$AR$6:$AR$30=D$46)*(Rota!$AW$6:$AW$30&gt;=0)*(Rota!$AW$6:$AW$30&lt;=$A73)*(Rota!$AX$6:$AX$30&gt;$A73))))</f>
        <v/>
      </c>
      <c r="E73" s="29">
        <f>IF(E$46="","",CHOOSE(MATCH($C$45,{"Mon","Tue","Wed","Thu","Fri","Sat","Sun"},0),SUMPRODUCT((Rota!$B$6:$B$30=E$46)*(Rota!$G$6:$G$30&gt;=0)*(Rota!$G$6:$G$30&lt;=$A73)*(Rota!$H$6:$H$30&gt;$A73)),SUMPRODUCT((Rota!$I$6:$I$30=E$46)*(Rota!$N$6:$N$30&gt;=0)*(Rota!$N$6:$N$30&lt;=$A73)*(Rota!$O$6:$O$30&gt;$A73)),SUMPRODUCT((Rota!$P$6:$P$30=E$46)*(Rota!$U$6:$U$30&gt;=0)*(Rota!$U$6:$U$30&lt;=$A73)*(Rota!$V$6:$V$30&gt;$A73)),SUMPRODUCT((Rota!$W$6:$W$30=E$46)*(Rota!$AB$6:$AB$30&gt;=0)*(Rota!$AB$6:$AB$30&lt;=$A73)*(Rota!$AC$6:$AC$30&gt;$A73)),SUMPRODUCT((Rota!$AD$6:$AD$30=E$46)*(Rota!$AI$6:$AI$30&gt;=0)*(Rota!$AI$6:$AI$30&lt;=$A73)*(Rota!$AJ$6:$AJ$30&gt;$A73)),SUMPRODUCT((Rota!$AK$6:$AK$30=E$46)*(Rota!$AP$6:$AP$30&gt;=0)*(Rota!$AP$6:$AP$30&lt;=$A73)*(Rota!$AQ$6:$AQ$30&gt;$A73)),SUMPRODUCT((Rota!$AR$6:$AR$30=E$46)*(Rota!$AW$6:$AW$30&gt;=0)*(Rota!$AW$6:$AW$30&lt;=$A73)*(Rota!$AX$6:$AX$30&gt;$A73))))</f>
        <v/>
      </c>
      <c r="F73" s="29">
        <f>IF(F$46="","",CHOOSE(MATCH($C$45,{"Mon","Tue","Wed","Thu","Fri","Sat","Sun"},0),SUMPRODUCT((Rota!$B$6:$B$30=F$46)*(Rota!$G$6:$G$30&gt;=0)*(Rota!$G$6:$G$30&lt;=$A73)*(Rota!$H$6:$H$30&gt;$A73)),SUMPRODUCT((Rota!$I$6:$I$30=F$46)*(Rota!$N$6:$N$30&gt;=0)*(Rota!$N$6:$N$30&lt;=$A73)*(Rota!$O$6:$O$30&gt;$A73)),SUMPRODUCT((Rota!$P$6:$P$30=F$46)*(Rota!$U$6:$U$30&gt;=0)*(Rota!$U$6:$U$30&lt;=$A73)*(Rota!$V$6:$V$30&gt;$A73)),SUMPRODUCT((Rota!$W$6:$W$30=F$46)*(Rota!$AB$6:$AB$30&gt;=0)*(Rota!$AB$6:$AB$30&lt;=$A73)*(Rota!$AC$6:$AC$30&gt;$A73)),SUMPRODUCT((Rota!$AD$6:$AD$30=F$46)*(Rota!$AI$6:$AI$30&gt;=0)*(Rota!$AI$6:$AI$30&lt;=$A73)*(Rota!$AJ$6:$AJ$30&gt;$A73)),SUMPRODUCT((Rota!$AK$6:$AK$30=F$46)*(Rota!$AP$6:$AP$30&gt;=0)*(Rota!$AP$6:$AP$30&lt;=$A73)*(Rota!$AQ$6:$AQ$30&gt;$A73)),SUMPRODUCT((Rota!$AR$6:$AR$30=F$46)*(Rota!$AW$6:$AW$30&gt;=0)*(Rota!$AW$6:$AW$30&lt;=$A73)*(Rota!$AX$6:$AX$30&gt;$A73))))</f>
        <v/>
      </c>
      <c r="G73" s="29">
        <f>IF(G$46="","",CHOOSE(MATCH($C$45,{"Mon","Tue","Wed","Thu","Fri","Sat","Sun"},0),SUMPRODUCT((Rota!$B$6:$B$30=G$46)*(Rota!$G$6:$G$30&gt;=0)*(Rota!$G$6:$G$30&lt;=$A73)*(Rota!$H$6:$H$30&gt;$A73)),SUMPRODUCT((Rota!$I$6:$I$30=G$46)*(Rota!$N$6:$N$30&gt;=0)*(Rota!$N$6:$N$30&lt;=$A73)*(Rota!$O$6:$O$30&gt;$A73)),SUMPRODUCT((Rota!$P$6:$P$30=G$46)*(Rota!$U$6:$U$30&gt;=0)*(Rota!$U$6:$U$30&lt;=$A73)*(Rota!$V$6:$V$30&gt;$A73)),SUMPRODUCT((Rota!$W$6:$W$30=G$46)*(Rota!$AB$6:$AB$30&gt;=0)*(Rota!$AB$6:$AB$30&lt;=$A73)*(Rota!$AC$6:$AC$30&gt;$A73)),SUMPRODUCT((Rota!$AD$6:$AD$30=G$46)*(Rota!$AI$6:$AI$30&gt;=0)*(Rota!$AI$6:$AI$30&lt;=$A73)*(Rota!$AJ$6:$AJ$30&gt;$A73)),SUMPRODUCT((Rota!$AK$6:$AK$30=G$46)*(Rota!$AP$6:$AP$30&gt;=0)*(Rota!$AP$6:$AP$30&lt;=$A73)*(Rota!$AQ$6:$AQ$30&gt;$A73)),SUMPRODUCT((Rota!$AR$6:$AR$30=G$46)*(Rota!$AW$6:$AW$30&gt;=0)*(Rota!$AW$6:$AW$30&lt;=$A73)*(Rota!$AX$6:$AX$30&gt;$A73))))</f>
        <v/>
      </c>
      <c r="H73" s="29">
        <f>IF(H$46="","",CHOOSE(MATCH($C$45,{"Mon","Tue","Wed","Thu","Fri","Sat","Sun"},0),SUMPRODUCT((Rota!$B$6:$B$30=H$46)*(Rota!$G$6:$G$30&gt;=0)*(Rota!$G$6:$G$30&lt;=$A73)*(Rota!$H$6:$H$30&gt;$A73)),SUMPRODUCT((Rota!$I$6:$I$30=H$46)*(Rota!$N$6:$N$30&gt;=0)*(Rota!$N$6:$N$30&lt;=$A73)*(Rota!$O$6:$O$30&gt;$A73)),SUMPRODUCT((Rota!$P$6:$P$30=H$46)*(Rota!$U$6:$U$30&gt;=0)*(Rota!$U$6:$U$30&lt;=$A73)*(Rota!$V$6:$V$30&gt;$A73)),SUMPRODUCT((Rota!$W$6:$W$30=H$46)*(Rota!$AB$6:$AB$30&gt;=0)*(Rota!$AB$6:$AB$30&lt;=$A73)*(Rota!$AC$6:$AC$30&gt;$A73)),SUMPRODUCT((Rota!$AD$6:$AD$30=H$46)*(Rota!$AI$6:$AI$30&gt;=0)*(Rota!$AI$6:$AI$30&lt;=$A73)*(Rota!$AJ$6:$AJ$30&gt;$A73)),SUMPRODUCT((Rota!$AK$6:$AK$30=H$46)*(Rota!$AP$6:$AP$30&gt;=0)*(Rota!$AP$6:$AP$30&lt;=$A73)*(Rota!$AQ$6:$AQ$30&gt;$A73)),SUMPRODUCT((Rota!$AR$6:$AR$30=H$46)*(Rota!$AW$6:$AW$30&gt;=0)*(Rota!$AW$6:$AW$30&lt;=$A73)*(Rota!$AX$6:$AX$30&gt;$A73))))</f>
        <v/>
      </c>
      <c r="I73" s="29">
        <f>IF(I$46="","",CHOOSE(MATCH($C$45,{"Mon","Tue","Wed","Thu","Fri","Sat","Sun"},0),SUMPRODUCT((Rota!$B$6:$B$30=I$46)*(Rota!$G$6:$G$30&gt;=0)*(Rota!$G$6:$G$30&lt;=$A73)*(Rota!$H$6:$H$30&gt;$A73)),SUMPRODUCT((Rota!$I$6:$I$30=I$46)*(Rota!$N$6:$N$30&gt;=0)*(Rota!$N$6:$N$30&lt;=$A73)*(Rota!$O$6:$O$30&gt;$A73)),SUMPRODUCT((Rota!$P$6:$P$30=I$46)*(Rota!$U$6:$U$30&gt;=0)*(Rota!$U$6:$U$30&lt;=$A73)*(Rota!$V$6:$V$30&gt;$A73)),SUMPRODUCT((Rota!$W$6:$W$30=I$46)*(Rota!$AB$6:$AB$30&gt;=0)*(Rota!$AB$6:$AB$30&lt;=$A73)*(Rota!$AC$6:$AC$30&gt;$A73)),SUMPRODUCT((Rota!$AD$6:$AD$30=I$46)*(Rota!$AI$6:$AI$30&gt;=0)*(Rota!$AI$6:$AI$30&lt;=$A73)*(Rota!$AJ$6:$AJ$30&gt;$A73)),SUMPRODUCT((Rota!$AK$6:$AK$30=I$46)*(Rota!$AP$6:$AP$30&gt;=0)*(Rota!$AP$6:$AP$30&lt;=$A73)*(Rota!$AQ$6:$AQ$30&gt;$A73)),SUMPRODUCT((Rota!$AR$6:$AR$30=I$46)*(Rota!$AW$6:$AW$30&gt;=0)*(Rota!$AW$6:$AW$30&lt;=$A73)*(Rota!$AX$6:$AX$30&gt;$A73))))</f>
        <v/>
      </c>
      <c r="J73" s="29">
        <f>IF(J$46="","",CHOOSE(MATCH($C$45,{"Mon","Tue","Wed","Thu","Fri","Sat","Sun"},0),SUMPRODUCT((Rota!$B$6:$B$30=J$46)*(Rota!$G$6:$G$30&gt;=0)*(Rota!$G$6:$G$30&lt;=$A73)*(Rota!$H$6:$H$30&gt;$A73)),SUMPRODUCT((Rota!$I$6:$I$30=J$46)*(Rota!$N$6:$N$30&gt;=0)*(Rota!$N$6:$N$30&lt;=$A73)*(Rota!$O$6:$O$30&gt;$A73)),SUMPRODUCT((Rota!$P$6:$P$30=J$46)*(Rota!$U$6:$U$30&gt;=0)*(Rota!$U$6:$U$30&lt;=$A73)*(Rota!$V$6:$V$30&gt;$A73)),SUMPRODUCT((Rota!$W$6:$W$30=J$46)*(Rota!$AB$6:$AB$30&gt;=0)*(Rota!$AB$6:$AB$30&lt;=$A73)*(Rota!$AC$6:$AC$30&gt;$A73)),SUMPRODUCT((Rota!$AD$6:$AD$30=J$46)*(Rota!$AI$6:$AI$30&gt;=0)*(Rota!$AI$6:$AI$30&lt;=$A73)*(Rota!$AJ$6:$AJ$30&gt;$A73)),SUMPRODUCT((Rota!$AK$6:$AK$30=J$46)*(Rota!$AP$6:$AP$30&gt;=0)*(Rota!$AP$6:$AP$30&lt;=$A73)*(Rota!$AQ$6:$AQ$30&gt;$A73)),SUMPRODUCT((Rota!$AR$6:$AR$30=J$46)*(Rota!$AW$6:$AW$30&gt;=0)*(Rota!$AW$6:$AW$30&lt;=$A73)*(Rota!$AX$6:$AX$30&gt;$A73))))</f>
        <v/>
      </c>
    </row>
    <row r="74">
      <c r="A74">
        <f>(HOUR($C$3)*60+MINUTE($C$3))+810</f>
        <v/>
      </c>
      <c r="B74" s="16">
        <f>TIME(INT(MOD(A74,1440)/60),MOD(A74,60),0)</f>
        <v/>
      </c>
      <c r="C74" s="29">
        <f>IF(C$46="","",CHOOSE(MATCH($C$45,{"Mon","Tue","Wed","Thu","Fri","Sat","Sun"},0),SUMPRODUCT((Rota!$B$6:$B$30=C$46)*(Rota!$G$6:$G$30&gt;=0)*(Rota!$G$6:$G$30&lt;=$A74)*(Rota!$H$6:$H$30&gt;$A74)),SUMPRODUCT((Rota!$I$6:$I$30=C$46)*(Rota!$N$6:$N$30&gt;=0)*(Rota!$N$6:$N$30&lt;=$A74)*(Rota!$O$6:$O$30&gt;$A74)),SUMPRODUCT((Rota!$P$6:$P$30=C$46)*(Rota!$U$6:$U$30&gt;=0)*(Rota!$U$6:$U$30&lt;=$A74)*(Rota!$V$6:$V$30&gt;$A74)),SUMPRODUCT((Rota!$W$6:$W$30=C$46)*(Rota!$AB$6:$AB$30&gt;=0)*(Rota!$AB$6:$AB$30&lt;=$A74)*(Rota!$AC$6:$AC$30&gt;$A74)),SUMPRODUCT((Rota!$AD$6:$AD$30=C$46)*(Rota!$AI$6:$AI$30&gt;=0)*(Rota!$AI$6:$AI$30&lt;=$A74)*(Rota!$AJ$6:$AJ$30&gt;$A74)),SUMPRODUCT((Rota!$AK$6:$AK$30=C$46)*(Rota!$AP$6:$AP$30&gt;=0)*(Rota!$AP$6:$AP$30&lt;=$A74)*(Rota!$AQ$6:$AQ$30&gt;$A74)),SUMPRODUCT((Rota!$AR$6:$AR$30=C$46)*(Rota!$AW$6:$AW$30&gt;=0)*(Rota!$AW$6:$AW$30&lt;=$A74)*(Rota!$AX$6:$AX$30&gt;$A74))))</f>
        <v/>
      </c>
      <c r="D74" s="29">
        <f>IF(D$46="","",CHOOSE(MATCH($C$45,{"Mon","Tue","Wed","Thu","Fri","Sat","Sun"},0),SUMPRODUCT((Rota!$B$6:$B$30=D$46)*(Rota!$G$6:$G$30&gt;=0)*(Rota!$G$6:$G$30&lt;=$A74)*(Rota!$H$6:$H$30&gt;$A74)),SUMPRODUCT((Rota!$I$6:$I$30=D$46)*(Rota!$N$6:$N$30&gt;=0)*(Rota!$N$6:$N$30&lt;=$A74)*(Rota!$O$6:$O$30&gt;$A74)),SUMPRODUCT((Rota!$P$6:$P$30=D$46)*(Rota!$U$6:$U$30&gt;=0)*(Rota!$U$6:$U$30&lt;=$A74)*(Rota!$V$6:$V$30&gt;$A74)),SUMPRODUCT((Rota!$W$6:$W$30=D$46)*(Rota!$AB$6:$AB$30&gt;=0)*(Rota!$AB$6:$AB$30&lt;=$A74)*(Rota!$AC$6:$AC$30&gt;$A74)),SUMPRODUCT((Rota!$AD$6:$AD$30=D$46)*(Rota!$AI$6:$AI$30&gt;=0)*(Rota!$AI$6:$AI$30&lt;=$A74)*(Rota!$AJ$6:$AJ$30&gt;$A74)),SUMPRODUCT((Rota!$AK$6:$AK$30=D$46)*(Rota!$AP$6:$AP$30&gt;=0)*(Rota!$AP$6:$AP$30&lt;=$A74)*(Rota!$AQ$6:$AQ$30&gt;$A74)),SUMPRODUCT((Rota!$AR$6:$AR$30=D$46)*(Rota!$AW$6:$AW$30&gt;=0)*(Rota!$AW$6:$AW$30&lt;=$A74)*(Rota!$AX$6:$AX$30&gt;$A74))))</f>
        <v/>
      </c>
      <c r="E74" s="29">
        <f>IF(E$46="","",CHOOSE(MATCH($C$45,{"Mon","Tue","Wed","Thu","Fri","Sat","Sun"},0),SUMPRODUCT((Rota!$B$6:$B$30=E$46)*(Rota!$G$6:$G$30&gt;=0)*(Rota!$G$6:$G$30&lt;=$A74)*(Rota!$H$6:$H$30&gt;$A74)),SUMPRODUCT((Rota!$I$6:$I$30=E$46)*(Rota!$N$6:$N$30&gt;=0)*(Rota!$N$6:$N$30&lt;=$A74)*(Rota!$O$6:$O$30&gt;$A74)),SUMPRODUCT((Rota!$P$6:$P$30=E$46)*(Rota!$U$6:$U$30&gt;=0)*(Rota!$U$6:$U$30&lt;=$A74)*(Rota!$V$6:$V$30&gt;$A74)),SUMPRODUCT((Rota!$W$6:$W$30=E$46)*(Rota!$AB$6:$AB$30&gt;=0)*(Rota!$AB$6:$AB$30&lt;=$A74)*(Rota!$AC$6:$AC$30&gt;$A74)),SUMPRODUCT((Rota!$AD$6:$AD$30=E$46)*(Rota!$AI$6:$AI$30&gt;=0)*(Rota!$AI$6:$AI$30&lt;=$A74)*(Rota!$AJ$6:$AJ$30&gt;$A74)),SUMPRODUCT((Rota!$AK$6:$AK$30=E$46)*(Rota!$AP$6:$AP$30&gt;=0)*(Rota!$AP$6:$AP$30&lt;=$A74)*(Rota!$AQ$6:$AQ$30&gt;$A74)),SUMPRODUCT((Rota!$AR$6:$AR$30=E$46)*(Rota!$AW$6:$AW$30&gt;=0)*(Rota!$AW$6:$AW$30&lt;=$A74)*(Rota!$AX$6:$AX$30&gt;$A74))))</f>
        <v/>
      </c>
      <c r="F74" s="29">
        <f>IF(F$46="","",CHOOSE(MATCH($C$45,{"Mon","Tue","Wed","Thu","Fri","Sat","Sun"},0),SUMPRODUCT((Rota!$B$6:$B$30=F$46)*(Rota!$G$6:$G$30&gt;=0)*(Rota!$G$6:$G$30&lt;=$A74)*(Rota!$H$6:$H$30&gt;$A74)),SUMPRODUCT((Rota!$I$6:$I$30=F$46)*(Rota!$N$6:$N$30&gt;=0)*(Rota!$N$6:$N$30&lt;=$A74)*(Rota!$O$6:$O$30&gt;$A74)),SUMPRODUCT((Rota!$P$6:$P$30=F$46)*(Rota!$U$6:$U$30&gt;=0)*(Rota!$U$6:$U$30&lt;=$A74)*(Rota!$V$6:$V$30&gt;$A74)),SUMPRODUCT((Rota!$W$6:$W$30=F$46)*(Rota!$AB$6:$AB$30&gt;=0)*(Rota!$AB$6:$AB$30&lt;=$A74)*(Rota!$AC$6:$AC$30&gt;$A74)),SUMPRODUCT((Rota!$AD$6:$AD$30=F$46)*(Rota!$AI$6:$AI$30&gt;=0)*(Rota!$AI$6:$AI$30&lt;=$A74)*(Rota!$AJ$6:$AJ$30&gt;$A74)),SUMPRODUCT((Rota!$AK$6:$AK$30=F$46)*(Rota!$AP$6:$AP$30&gt;=0)*(Rota!$AP$6:$AP$30&lt;=$A74)*(Rota!$AQ$6:$AQ$30&gt;$A74)),SUMPRODUCT((Rota!$AR$6:$AR$30=F$46)*(Rota!$AW$6:$AW$30&gt;=0)*(Rota!$AW$6:$AW$30&lt;=$A74)*(Rota!$AX$6:$AX$30&gt;$A74))))</f>
        <v/>
      </c>
      <c r="G74" s="29">
        <f>IF(G$46="","",CHOOSE(MATCH($C$45,{"Mon","Tue","Wed","Thu","Fri","Sat","Sun"},0),SUMPRODUCT((Rota!$B$6:$B$30=G$46)*(Rota!$G$6:$G$30&gt;=0)*(Rota!$G$6:$G$30&lt;=$A74)*(Rota!$H$6:$H$30&gt;$A74)),SUMPRODUCT((Rota!$I$6:$I$30=G$46)*(Rota!$N$6:$N$30&gt;=0)*(Rota!$N$6:$N$30&lt;=$A74)*(Rota!$O$6:$O$30&gt;$A74)),SUMPRODUCT((Rota!$P$6:$P$30=G$46)*(Rota!$U$6:$U$30&gt;=0)*(Rota!$U$6:$U$30&lt;=$A74)*(Rota!$V$6:$V$30&gt;$A74)),SUMPRODUCT((Rota!$W$6:$W$30=G$46)*(Rota!$AB$6:$AB$30&gt;=0)*(Rota!$AB$6:$AB$30&lt;=$A74)*(Rota!$AC$6:$AC$30&gt;$A74)),SUMPRODUCT((Rota!$AD$6:$AD$30=G$46)*(Rota!$AI$6:$AI$30&gt;=0)*(Rota!$AI$6:$AI$30&lt;=$A74)*(Rota!$AJ$6:$AJ$30&gt;$A74)),SUMPRODUCT((Rota!$AK$6:$AK$30=G$46)*(Rota!$AP$6:$AP$30&gt;=0)*(Rota!$AP$6:$AP$30&lt;=$A74)*(Rota!$AQ$6:$AQ$30&gt;$A74)),SUMPRODUCT((Rota!$AR$6:$AR$30=G$46)*(Rota!$AW$6:$AW$30&gt;=0)*(Rota!$AW$6:$AW$30&lt;=$A74)*(Rota!$AX$6:$AX$30&gt;$A74))))</f>
        <v/>
      </c>
      <c r="H74" s="29">
        <f>IF(H$46="","",CHOOSE(MATCH($C$45,{"Mon","Tue","Wed","Thu","Fri","Sat","Sun"},0),SUMPRODUCT((Rota!$B$6:$B$30=H$46)*(Rota!$G$6:$G$30&gt;=0)*(Rota!$G$6:$G$30&lt;=$A74)*(Rota!$H$6:$H$30&gt;$A74)),SUMPRODUCT((Rota!$I$6:$I$30=H$46)*(Rota!$N$6:$N$30&gt;=0)*(Rota!$N$6:$N$30&lt;=$A74)*(Rota!$O$6:$O$30&gt;$A74)),SUMPRODUCT((Rota!$P$6:$P$30=H$46)*(Rota!$U$6:$U$30&gt;=0)*(Rota!$U$6:$U$30&lt;=$A74)*(Rota!$V$6:$V$30&gt;$A74)),SUMPRODUCT((Rota!$W$6:$W$30=H$46)*(Rota!$AB$6:$AB$30&gt;=0)*(Rota!$AB$6:$AB$30&lt;=$A74)*(Rota!$AC$6:$AC$30&gt;$A74)),SUMPRODUCT((Rota!$AD$6:$AD$30=H$46)*(Rota!$AI$6:$AI$30&gt;=0)*(Rota!$AI$6:$AI$30&lt;=$A74)*(Rota!$AJ$6:$AJ$30&gt;$A74)),SUMPRODUCT((Rota!$AK$6:$AK$30=H$46)*(Rota!$AP$6:$AP$30&gt;=0)*(Rota!$AP$6:$AP$30&lt;=$A74)*(Rota!$AQ$6:$AQ$30&gt;$A74)),SUMPRODUCT((Rota!$AR$6:$AR$30=H$46)*(Rota!$AW$6:$AW$30&gt;=0)*(Rota!$AW$6:$AW$30&lt;=$A74)*(Rota!$AX$6:$AX$30&gt;$A74))))</f>
        <v/>
      </c>
      <c r="I74" s="29">
        <f>IF(I$46="","",CHOOSE(MATCH($C$45,{"Mon","Tue","Wed","Thu","Fri","Sat","Sun"},0),SUMPRODUCT((Rota!$B$6:$B$30=I$46)*(Rota!$G$6:$G$30&gt;=0)*(Rota!$G$6:$G$30&lt;=$A74)*(Rota!$H$6:$H$30&gt;$A74)),SUMPRODUCT((Rota!$I$6:$I$30=I$46)*(Rota!$N$6:$N$30&gt;=0)*(Rota!$N$6:$N$30&lt;=$A74)*(Rota!$O$6:$O$30&gt;$A74)),SUMPRODUCT((Rota!$P$6:$P$30=I$46)*(Rota!$U$6:$U$30&gt;=0)*(Rota!$U$6:$U$30&lt;=$A74)*(Rota!$V$6:$V$30&gt;$A74)),SUMPRODUCT((Rota!$W$6:$W$30=I$46)*(Rota!$AB$6:$AB$30&gt;=0)*(Rota!$AB$6:$AB$30&lt;=$A74)*(Rota!$AC$6:$AC$30&gt;$A74)),SUMPRODUCT((Rota!$AD$6:$AD$30=I$46)*(Rota!$AI$6:$AI$30&gt;=0)*(Rota!$AI$6:$AI$30&lt;=$A74)*(Rota!$AJ$6:$AJ$30&gt;$A74)),SUMPRODUCT((Rota!$AK$6:$AK$30=I$46)*(Rota!$AP$6:$AP$30&gt;=0)*(Rota!$AP$6:$AP$30&lt;=$A74)*(Rota!$AQ$6:$AQ$30&gt;$A74)),SUMPRODUCT((Rota!$AR$6:$AR$30=I$46)*(Rota!$AW$6:$AW$30&gt;=0)*(Rota!$AW$6:$AW$30&lt;=$A74)*(Rota!$AX$6:$AX$30&gt;$A74))))</f>
        <v/>
      </c>
      <c r="J74" s="29">
        <f>IF(J$46="","",CHOOSE(MATCH($C$45,{"Mon","Tue","Wed","Thu","Fri","Sat","Sun"},0),SUMPRODUCT((Rota!$B$6:$B$30=J$46)*(Rota!$G$6:$G$30&gt;=0)*(Rota!$G$6:$G$30&lt;=$A74)*(Rota!$H$6:$H$30&gt;$A74)),SUMPRODUCT((Rota!$I$6:$I$30=J$46)*(Rota!$N$6:$N$30&gt;=0)*(Rota!$N$6:$N$30&lt;=$A74)*(Rota!$O$6:$O$30&gt;$A74)),SUMPRODUCT((Rota!$P$6:$P$30=J$46)*(Rota!$U$6:$U$30&gt;=0)*(Rota!$U$6:$U$30&lt;=$A74)*(Rota!$V$6:$V$30&gt;$A74)),SUMPRODUCT((Rota!$W$6:$W$30=J$46)*(Rota!$AB$6:$AB$30&gt;=0)*(Rota!$AB$6:$AB$30&lt;=$A74)*(Rota!$AC$6:$AC$30&gt;$A74)),SUMPRODUCT((Rota!$AD$6:$AD$30=J$46)*(Rota!$AI$6:$AI$30&gt;=0)*(Rota!$AI$6:$AI$30&lt;=$A74)*(Rota!$AJ$6:$AJ$30&gt;$A74)),SUMPRODUCT((Rota!$AK$6:$AK$30=J$46)*(Rota!$AP$6:$AP$30&gt;=0)*(Rota!$AP$6:$AP$30&lt;=$A74)*(Rota!$AQ$6:$AQ$30&gt;$A74)),SUMPRODUCT((Rota!$AR$6:$AR$30=J$46)*(Rota!$AW$6:$AW$30&gt;=0)*(Rota!$AW$6:$AW$30&lt;=$A74)*(Rota!$AX$6:$AX$30&gt;$A74))))</f>
        <v/>
      </c>
    </row>
    <row r="75">
      <c r="A75">
        <f>(HOUR($C$3)*60+MINUTE($C$3))+840</f>
        <v/>
      </c>
      <c r="B75" s="16">
        <f>TIME(INT(MOD(A75,1440)/60),MOD(A75,60),0)</f>
        <v/>
      </c>
      <c r="C75" s="29">
        <f>IF(C$46="","",CHOOSE(MATCH($C$45,{"Mon","Tue","Wed","Thu","Fri","Sat","Sun"},0),SUMPRODUCT((Rota!$B$6:$B$30=C$46)*(Rota!$G$6:$G$30&gt;=0)*(Rota!$G$6:$G$30&lt;=$A75)*(Rota!$H$6:$H$30&gt;$A75)),SUMPRODUCT((Rota!$I$6:$I$30=C$46)*(Rota!$N$6:$N$30&gt;=0)*(Rota!$N$6:$N$30&lt;=$A75)*(Rota!$O$6:$O$30&gt;$A75)),SUMPRODUCT((Rota!$P$6:$P$30=C$46)*(Rota!$U$6:$U$30&gt;=0)*(Rota!$U$6:$U$30&lt;=$A75)*(Rota!$V$6:$V$30&gt;$A75)),SUMPRODUCT((Rota!$W$6:$W$30=C$46)*(Rota!$AB$6:$AB$30&gt;=0)*(Rota!$AB$6:$AB$30&lt;=$A75)*(Rota!$AC$6:$AC$30&gt;$A75)),SUMPRODUCT((Rota!$AD$6:$AD$30=C$46)*(Rota!$AI$6:$AI$30&gt;=0)*(Rota!$AI$6:$AI$30&lt;=$A75)*(Rota!$AJ$6:$AJ$30&gt;$A75)),SUMPRODUCT((Rota!$AK$6:$AK$30=C$46)*(Rota!$AP$6:$AP$30&gt;=0)*(Rota!$AP$6:$AP$30&lt;=$A75)*(Rota!$AQ$6:$AQ$30&gt;$A75)),SUMPRODUCT((Rota!$AR$6:$AR$30=C$46)*(Rota!$AW$6:$AW$30&gt;=0)*(Rota!$AW$6:$AW$30&lt;=$A75)*(Rota!$AX$6:$AX$30&gt;$A75))))</f>
        <v/>
      </c>
      <c r="D75" s="29">
        <f>IF(D$46="","",CHOOSE(MATCH($C$45,{"Mon","Tue","Wed","Thu","Fri","Sat","Sun"},0),SUMPRODUCT((Rota!$B$6:$B$30=D$46)*(Rota!$G$6:$G$30&gt;=0)*(Rota!$G$6:$G$30&lt;=$A75)*(Rota!$H$6:$H$30&gt;$A75)),SUMPRODUCT((Rota!$I$6:$I$30=D$46)*(Rota!$N$6:$N$30&gt;=0)*(Rota!$N$6:$N$30&lt;=$A75)*(Rota!$O$6:$O$30&gt;$A75)),SUMPRODUCT((Rota!$P$6:$P$30=D$46)*(Rota!$U$6:$U$30&gt;=0)*(Rota!$U$6:$U$30&lt;=$A75)*(Rota!$V$6:$V$30&gt;$A75)),SUMPRODUCT((Rota!$W$6:$W$30=D$46)*(Rota!$AB$6:$AB$30&gt;=0)*(Rota!$AB$6:$AB$30&lt;=$A75)*(Rota!$AC$6:$AC$30&gt;$A75)),SUMPRODUCT((Rota!$AD$6:$AD$30=D$46)*(Rota!$AI$6:$AI$30&gt;=0)*(Rota!$AI$6:$AI$30&lt;=$A75)*(Rota!$AJ$6:$AJ$30&gt;$A75)),SUMPRODUCT((Rota!$AK$6:$AK$30=D$46)*(Rota!$AP$6:$AP$30&gt;=0)*(Rota!$AP$6:$AP$30&lt;=$A75)*(Rota!$AQ$6:$AQ$30&gt;$A75)),SUMPRODUCT((Rota!$AR$6:$AR$30=D$46)*(Rota!$AW$6:$AW$30&gt;=0)*(Rota!$AW$6:$AW$30&lt;=$A75)*(Rota!$AX$6:$AX$30&gt;$A75))))</f>
        <v/>
      </c>
      <c r="E75" s="29">
        <f>IF(E$46="","",CHOOSE(MATCH($C$45,{"Mon","Tue","Wed","Thu","Fri","Sat","Sun"},0),SUMPRODUCT((Rota!$B$6:$B$30=E$46)*(Rota!$G$6:$G$30&gt;=0)*(Rota!$G$6:$G$30&lt;=$A75)*(Rota!$H$6:$H$30&gt;$A75)),SUMPRODUCT((Rota!$I$6:$I$30=E$46)*(Rota!$N$6:$N$30&gt;=0)*(Rota!$N$6:$N$30&lt;=$A75)*(Rota!$O$6:$O$30&gt;$A75)),SUMPRODUCT((Rota!$P$6:$P$30=E$46)*(Rota!$U$6:$U$30&gt;=0)*(Rota!$U$6:$U$30&lt;=$A75)*(Rota!$V$6:$V$30&gt;$A75)),SUMPRODUCT((Rota!$W$6:$W$30=E$46)*(Rota!$AB$6:$AB$30&gt;=0)*(Rota!$AB$6:$AB$30&lt;=$A75)*(Rota!$AC$6:$AC$30&gt;$A75)),SUMPRODUCT((Rota!$AD$6:$AD$30=E$46)*(Rota!$AI$6:$AI$30&gt;=0)*(Rota!$AI$6:$AI$30&lt;=$A75)*(Rota!$AJ$6:$AJ$30&gt;$A75)),SUMPRODUCT((Rota!$AK$6:$AK$30=E$46)*(Rota!$AP$6:$AP$30&gt;=0)*(Rota!$AP$6:$AP$30&lt;=$A75)*(Rota!$AQ$6:$AQ$30&gt;$A75)),SUMPRODUCT((Rota!$AR$6:$AR$30=E$46)*(Rota!$AW$6:$AW$30&gt;=0)*(Rota!$AW$6:$AW$30&lt;=$A75)*(Rota!$AX$6:$AX$30&gt;$A75))))</f>
        <v/>
      </c>
      <c r="F75" s="29">
        <f>IF(F$46="","",CHOOSE(MATCH($C$45,{"Mon","Tue","Wed","Thu","Fri","Sat","Sun"},0),SUMPRODUCT((Rota!$B$6:$B$30=F$46)*(Rota!$G$6:$G$30&gt;=0)*(Rota!$G$6:$G$30&lt;=$A75)*(Rota!$H$6:$H$30&gt;$A75)),SUMPRODUCT((Rota!$I$6:$I$30=F$46)*(Rota!$N$6:$N$30&gt;=0)*(Rota!$N$6:$N$30&lt;=$A75)*(Rota!$O$6:$O$30&gt;$A75)),SUMPRODUCT((Rota!$P$6:$P$30=F$46)*(Rota!$U$6:$U$30&gt;=0)*(Rota!$U$6:$U$30&lt;=$A75)*(Rota!$V$6:$V$30&gt;$A75)),SUMPRODUCT((Rota!$W$6:$W$30=F$46)*(Rota!$AB$6:$AB$30&gt;=0)*(Rota!$AB$6:$AB$30&lt;=$A75)*(Rota!$AC$6:$AC$30&gt;$A75)),SUMPRODUCT((Rota!$AD$6:$AD$30=F$46)*(Rota!$AI$6:$AI$30&gt;=0)*(Rota!$AI$6:$AI$30&lt;=$A75)*(Rota!$AJ$6:$AJ$30&gt;$A75)),SUMPRODUCT((Rota!$AK$6:$AK$30=F$46)*(Rota!$AP$6:$AP$30&gt;=0)*(Rota!$AP$6:$AP$30&lt;=$A75)*(Rota!$AQ$6:$AQ$30&gt;$A75)),SUMPRODUCT((Rota!$AR$6:$AR$30=F$46)*(Rota!$AW$6:$AW$30&gt;=0)*(Rota!$AW$6:$AW$30&lt;=$A75)*(Rota!$AX$6:$AX$30&gt;$A75))))</f>
        <v/>
      </c>
      <c r="G75" s="29">
        <f>IF(G$46="","",CHOOSE(MATCH($C$45,{"Mon","Tue","Wed","Thu","Fri","Sat","Sun"},0),SUMPRODUCT((Rota!$B$6:$B$30=G$46)*(Rota!$G$6:$G$30&gt;=0)*(Rota!$G$6:$G$30&lt;=$A75)*(Rota!$H$6:$H$30&gt;$A75)),SUMPRODUCT((Rota!$I$6:$I$30=G$46)*(Rota!$N$6:$N$30&gt;=0)*(Rota!$N$6:$N$30&lt;=$A75)*(Rota!$O$6:$O$30&gt;$A75)),SUMPRODUCT((Rota!$P$6:$P$30=G$46)*(Rota!$U$6:$U$30&gt;=0)*(Rota!$U$6:$U$30&lt;=$A75)*(Rota!$V$6:$V$30&gt;$A75)),SUMPRODUCT((Rota!$W$6:$W$30=G$46)*(Rota!$AB$6:$AB$30&gt;=0)*(Rota!$AB$6:$AB$30&lt;=$A75)*(Rota!$AC$6:$AC$30&gt;$A75)),SUMPRODUCT((Rota!$AD$6:$AD$30=G$46)*(Rota!$AI$6:$AI$30&gt;=0)*(Rota!$AI$6:$AI$30&lt;=$A75)*(Rota!$AJ$6:$AJ$30&gt;$A75)),SUMPRODUCT((Rota!$AK$6:$AK$30=G$46)*(Rota!$AP$6:$AP$30&gt;=0)*(Rota!$AP$6:$AP$30&lt;=$A75)*(Rota!$AQ$6:$AQ$30&gt;$A75)),SUMPRODUCT((Rota!$AR$6:$AR$30=G$46)*(Rota!$AW$6:$AW$30&gt;=0)*(Rota!$AW$6:$AW$30&lt;=$A75)*(Rota!$AX$6:$AX$30&gt;$A75))))</f>
        <v/>
      </c>
      <c r="H75" s="29">
        <f>IF(H$46="","",CHOOSE(MATCH($C$45,{"Mon","Tue","Wed","Thu","Fri","Sat","Sun"},0),SUMPRODUCT((Rota!$B$6:$B$30=H$46)*(Rota!$G$6:$G$30&gt;=0)*(Rota!$G$6:$G$30&lt;=$A75)*(Rota!$H$6:$H$30&gt;$A75)),SUMPRODUCT((Rota!$I$6:$I$30=H$46)*(Rota!$N$6:$N$30&gt;=0)*(Rota!$N$6:$N$30&lt;=$A75)*(Rota!$O$6:$O$30&gt;$A75)),SUMPRODUCT((Rota!$P$6:$P$30=H$46)*(Rota!$U$6:$U$30&gt;=0)*(Rota!$U$6:$U$30&lt;=$A75)*(Rota!$V$6:$V$30&gt;$A75)),SUMPRODUCT((Rota!$W$6:$W$30=H$46)*(Rota!$AB$6:$AB$30&gt;=0)*(Rota!$AB$6:$AB$30&lt;=$A75)*(Rota!$AC$6:$AC$30&gt;$A75)),SUMPRODUCT((Rota!$AD$6:$AD$30=H$46)*(Rota!$AI$6:$AI$30&gt;=0)*(Rota!$AI$6:$AI$30&lt;=$A75)*(Rota!$AJ$6:$AJ$30&gt;$A75)),SUMPRODUCT((Rota!$AK$6:$AK$30=H$46)*(Rota!$AP$6:$AP$30&gt;=0)*(Rota!$AP$6:$AP$30&lt;=$A75)*(Rota!$AQ$6:$AQ$30&gt;$A75)),SUMPRODUCT((Rota!$AR$6:$AR$30=H$46)*(Rota!$AW$6:$AW$30&gt;=0)*(Rota!$AW$6:$AW$30&lt;=$A75)*(Rota!$AX$6:$AX$30&gt;$A75))))</f>
        <v/>
      </c>
      <c r="I75" s="29">
        <f>IF(I$46="","",CHOOSE(MATCH($C$45,{"Mon","Tue","Wed","Thu","Fri","Sat","Sun"},0),SUMPRODUCT((Rota!$B$6:$B$30=I$46)*(Rota!$G$6:$G$30&gt;=0)*(Rota!$G$6:$G$30&lt;=$A75)*(Rota!$H$6:$H$30&gt;$A75)),SUMPRODUCT((Rota!$I$6:$I$30=I$46)*(Rota!$N$6:$N$30&gt;=0)*(Rota!$N$6:$N$30&lt;=$A75)*(Rota!$O$6:$O$30&gt;$A75)),SUMPRODUCT((Rota!$P$6:$P$30=I$46)*(Rota!$U$6:$U$30&gt;=0)*(Rota!$U$6:$U$30&lt;=$A75)*(Rota!$V$6:$V$30&gt;$A75)),SUMPRODUCT((Rota!$W$6:$W$30=I$46)*(Rota!$AB$6:$AB$30&gt;=0)*(Rota!$AB$6:$AB$30&lt;=$A75)*(Rota!$AC$6:$AC$30&gt;$A75)),SUMPRODUCT((Rota!$AD$6:$AD$30=I$46)*(Rota!$AI$6:$AI$30&gt;=0)*(Rota!$AI$6:$AI$30&lt;=$A75)*(Rota!$AJ$6:$AJ$30&gt;$A75)),SUMPRODUCT((Rota!$AK$6:$AK$30=I$46)*(Rota!$AP$6:$AP$30&gt;=0)*(Rota!$AP$6:$AP$30&lt;=$A75)*(Rota!$AQ$6:$AQ$30&gt;$A75)),SUMPRODUCT((Rota!$AR$6:$AR$30=I$46)*(Rota!$AW$6:$AW$30&gt;=0)*(Rota!$AW$6:$AW$30&lt;=$A75)*(Rota!$AX$6:$AX$30&gt;$A75))))</f>
        <v/>
      </c>
      <c r="J75" s="29">
        <f>IF(J$46="","",CHOOSE(MATCH($C$45,{"Mon","Tue","Wed","Thu","Fri","Sat","Sun"},0),SUMPRODUCT((Rota!$B$6:$B$30=J$46)*(Rota!$G$6:$G$30&gt;=0)*(Rota!$G$6:$G$30&lt;=$A75)*(Rota!$H$6:$H$30&gt;$A75)),SUMPRODUCT((Rota!$I$6:$I$30=J$46)*(Rota!$N$6:$N$30&gt;=0)*(Rota!$N$6:$N$30&lt;=$A75)*(Rota!$O$6:$O$30&gt;$A75)),SUMPRODUCT((Rota!$P$6:$P$30=J$46)*(Rota!$U$6:$U$30&gt;=0)*(Rota!$U$6:$U$30&lt;=$A75)*(Rota!$V$6:$V$30&gt;$A75)),SUMPRODUCT((Rota!$W$6:$W$30=J$46)*(Rota!$AB$6:$AB$30&gt;=0)*(Rota!$AB$6:$AB$30&lt;=$A75)*(Rota!$AC$6:$AC$30&gt;$A75)),SUMPRODUCT((Rota!$AD$6:$AD$30=J$46)*(Rota!$AI$6:$AI$30&gt;=0)*(Rota!$AI$6:$AI$30&lt;=$A75)*(Rota!$AJ$6:$AJ$30&gt;$A75)),SUMPRODUCT((Rota!$AK$6:$AK$30=J$46)*(Rota!$AP$6:$AP$30&gt;=0)*(Rota!$AP$6:$AP$30&lt;=$A75)*(Rota!$AQ$6:$AQ$30&gt;$A75)),SUMPRODUCT((Rota!$AR$6:$AR$30=J$46)*(Rota!$AW$6:$AW$30&gt;=0)*(Rota!$AW$6:$AW$30&lt;=$A75)*(Rota!$AX$6:$AX$30&gt;$A75))))</f>
        <v/>
      </c>
    </row>
    <row r="76">
      <c r="A76">
        <f>(HOUR($C$3)*60+MINUTE($C$3))+870</f>
        <v/>
      </c>
      <c r="B76" s="16">
        <f>TIME(INT(MOD(A76,1440)/60),MOD(A76,60),0)</f>
        <v/>
      </c>
      <c r="C76" s="29">
        <f>IF(C$46="","",CHOOSE(MATCH($C$45,{"Mon","Tue","Wed","Thu","Fri","Sat","Sun"},0),SUMPRODUCT((Rota!$B$6:$B$30=C$46)*(Rota!$G$6:$G$30&gt;=0)*(Rota!$G$6:$G$30&lt;=$A76)*(Rota!$H$6:$H$30&gt;$A76)),SUMPRODUCT((Rota!$I$6:$I$30=C$46)*(Rota!$N$6:$N$30&gt;=0)*(Rota!$N$6:$N$30&lt;=$A76)*(Rota!$O$6:$O$30&gt;$A76)),SUMPRODUCT((Rota!$P$6:$P$30=C$46)*(Rota!$U$6:$U$30&gt;=0)*(Rota!$U$6:$U$30&lt;=$A76)*(Rota!$V$6:$V$30&gt;$A76)),SUMPRODUCT((Rota!$W$6:$W$30=C$46)*(Rota!$AB$6:$AB$30&gt;=0)*(Rota!$AB$6:$AB$30&lt;=$A76)*(Rota!$AC$6:$AC$30&gt;$A76)),SUMPRODUCT((Rota!$AD$6:$AD$30=C$46)*(Rota!$AI$6:$AI$30&gt;=0)*(Rota!$AI$6:$AI$30&lt;=$A76)*(Rota!$AJ$6:$AJ$30&gt;$A76)),SUMPRODUCT((Rota!$AK$6:$AK$30=C$46)*(Rota!$AP$6:$AP$30&gt;=0)*(Rota!$AP$6:$AP$30&lt;=$A76)*(Rota!$AQ$6:$AQ$30&gt;$A76)),SUMPRODUCT((Rota!$AR$6:$AR$30=C$46)*(Rota!$AW$6:$AW$30&gt;=0)*(Rota!$AW$6:$AW$30&lt;=$A76)*(Rota!$AX$6:$AX$30&gt;$A76))))</f>
        <v/>
      </c>
      <c r="D76" s="29">
        <f>IF(D$46="","",CHOOSE(MATCH($C$45,{"Mon","Tue","Wed","Thu","Fri","Sat","Sun"},0),SUMPRODUCT((Rota!$B$6:$B$30=D$46)*(Rota!$G$6:$G$30&gt;=0)*(Rota!$G$6:$G$30&lt;=$A76)*(Rota!$H$6:$H$30&gt;$A76)),SUMPRODUCT((Rota!$I$6:$I$30=D$46)*(Rota!$N$6:$N$30&gt;=0)*(Rota!$N$6:$N$30&lt;=$A76)*(Rota!$O$6:$O$30&gt;$A76)),SUMPRODUCT((Rota!$P$6:$P$30=D$46)*(Rota!$U$6:$U$30&gt;=0)*(Rota!$U$6:$U$30&lt;=$A76)*(Rota!$V$6:$V$30&gt;$A76)),SUMPRODUCT((Rota!$W$6:$W$30=D$46)*(Rota!$AB$6:$AB$30&gt;=0)*(Rota!$AB$6:$AB$30&lt;=$A76)*(Rota!$AC$6:$AC$30&gt;$A76)),SUMPRODUCT((Rota!$AD$6:$AD$30=D$46)*(Rota!$AI$6:$AI$30&gt;=0)*(Rota!$AI$6:$AI$30&lt;=$A76)*(Rota!$AJ$6:$AJ$30&gt;$A76)),SUMPRODUCT((Rota!$AK$6:$AK$30=D$46)*(Rota!$AP$6:$AP$30&gt;=0)*(Rota!$AP$6:$AP$30&lt;=$A76)*(Rota!$AQ$6:$AQ$30&gt;$A76)),SUMPRODUCT((Rota!$AR$6:$AR$30=D$46)*(Rota!$AW$6:$AW$30&gt;=0)*(Rota!$AW$6:$AW$30&lt;=$A76)*(Rota!$AX$6:$AX$30&gt;$A76))))</f>
        <v/>
      </c>
      <c r="E76" s="29">
        <f>IF(E$46="","",CHOOSE(MATCH($C$45,{"Mon","Tue","Wed","Thu","Fri","Sat","Sun"},0),SUMPRODUCT((Rota!$B$6:$B$30=E$46)*(Rota!$G$6:$G$30&gt;=0)*(Rota!$G$6:$G$30&lt;=$A76)*(Rota!$H$6:$H$30&gt;$A76)),SUMPRODUCT((Rota!$I$6:$I$30=E$46)*(Rota!$N$6:$N$30&gt;=0)*(Rota!$N$6:$N$30&lt;=$A76)*(Rota!$O$6:$O$30&gt;$A76)),SUMPRODUCT((Rota!$P$6:$P$30=E$46)*(Rota!$U$6:$U$30&gt;=0)*(Rota!$U$6:$U$30&lt;=$A76)*(Rota!$V$6:$V$30&gt;$A76)),SUMPRODUCT((Rota!$W$6:$W$30=E$46)*(Rota!$AB$6:$AB$30&gt;=0)*(Rota!$AB$6:$AB$30&lt;=$A76)*(Rota!$AC$6:$AC$30&gt;$A76)),SUMPRODUCT((Rota!$AD$6:$AD$30=E$46)*(Rota!$AI$6:$AI$30&gt;=0)*(Rota!$AI$6:$AI$30&lt;=$A76)*(Rota!$AJ$6:$AJ$30&gt;$A76)),SUMPRODUCT((Rota!$AK$6:$AK$30=E$46)*(Rota!$AP$6:$AP$30&gt;=0)*(Rota!$AP$6:$AP$30&lt;=$A76)*(Rota!$AQ$6:$AQ$30&gt;$A76)),SUMPRODUCT((Rota!$AR$6:$AR$30=E$46)*(Rota!$AW$6:$AW$30&gt;=0)*(Rota!$AW$6:$AW$30&lt;=$A76)*(Rota!$AX$6:$AX$30&gt;$A76))))</f>
        <v/>
      </c>
      <c r="F76" s="29">
        <f>IF(F$46="","",CHOOSE(MATCH($C$45,{"Mon","Tue","Wed","Thu","Fri","Sat","Sun"},0),SUMPRODUCT((Rota!$B$6:$B$30=F$46)*(Rota!$G$6:$G$30&gt;=0)*(Rota!$G$6:$G$30&lt;=$A76)*(Rota!$H$6:$H$30&gt;$A76)),SUMPRODUCT((Rota!$I$6:$I$30=F$46)*(Rota!$N$6:$N$30&gt;=0)*(Rota!$N$6:$N$30&lt;=$A76)*(Rota!$O$6:$O$30&gt;$A76)),SUMPRODUCT((Rota!$P$6:$P$30=F$46)*(Rota!$U$6:$U$30&gt;=0)*(Rota!$U$6:$U$30&lt;=$A76)*(Rota!$V$6:$V$30&gt;$A76)),SUMPRODUCT((Rota!$W$6:$W$30=F$46)*(Rota!$AB$6:$AB$30&gt;=0)*(Rota!$AB$6:$AB$30&lt;=$A76)*(Rota!$AC$6:$AC$30&gt;$A76)),SUMPRODUCT((Rota!$AD$6:$AD$30=F$46)*(Rota!$AI$6:$AI$30&gt;=0)*(Rota!$AI$6:$AI$30&lt;=$A76)*(Rota!$AJ$6:$AJ$30&gt;$A76)),SUMPRODUCT((Rota!$AK$6:$AK$30=F$46)*(Rota!$AP$6:$AP$30&gt;=0)*(Rota!$AP$6:$AP$30&lt;=$A76)*(Rota!$AQ$6:$AQ$30&gt;$A76)),SUMPRODUCT((Rota!$AR$6:$AR$30=F$46)*(Rota!$AW$6:$AW$30&gt;=0)*(Rota!$AW$6:$AW$30&lt;=$A76)*(Rota!$AX$6:$AX$30&gt;$A76))))</f>
        <v/>
      </c>
      <c r="G76" s="29">
        <f>IF(G$46="","",CHOOSE(MATCH($C$45,{"Mon","Tue","Wed","Thu","Fri","Sat","Sun"},0),SUMPRODUCT((Rota!$B$6:$B$30=G$46)*(Rota!$G$6:$G$30&gt;=0)*(Rota!$G$6:$G$30&lt;=$A76)*(Rota!$H$6:$H$30&gt;$A76)),SUMPRODUCT((Rota!$I$6:$I$30=G$46)*(Rota!$N$6:$N$30&gt;=0)*(Rota!$N$6:$N$30&lt;=$A76)*(Rota!$O$6:$O$30&gt;$A76)),SUMPRODUCT((Rota!$P$6:$P$30=G$46)*(Rota!$U$6:$U$30&gt;=0)*(Rota!$U$6:$U$30&lt;=$A76)*(Rota!$V$6:$V$30&gt;$A76)),SUMPRODUCT((Rota!$W$6:$W$30=G$46)*(Rota!$AB$6:$AB$30&gt;=0)*(Rota!$AB$6:$AB$30&lt;=$A76)*(Rota!$AC$6:$AC$30&gt;$A76)),SUMPRODUCT((Rota!$AD$6:$AD$30=G$46)*(Rota!$AI$6:$AI$30&gt;=0)*(Rota!$AI$6:$AI$30&lt;=$A76)*(Rota!$AJ$6:$AJ$30&gt;$A76)),SUMPRODUCT((Rota!$AK$6:$AK$30=G$46)*(Rota!$AP$6:$AP$30&gt;=0)*(Rota!$AP$6:$AP$30&lt;=$A76)*(Rota!$AQ$6:$AQ$30&gt;$A76)),SUMPRODUCT((Rota!$AR$6:$AR$30=G$46)*(Rota!$AW$6:$AW$30&gt;=0)*(Rota!$AW$6:$AW$30&lt;=$A76)*(Rota!$AX$6:$AX$30&gt;$A76))))</f>
        <v/>
      </c>
      <c r="H76" s="29">
        <f>IF(H$46="","",CHOOSE(MATCH($C$45,{"Mon","Tue","Wed","Thu","Fri","Sat","Sun"},0),SUMPRODUCT((Rota!$B$6:$B$30=H$46)*(Rota!$G$6:$G$30&gt;=0)*(Rota!$G$6:$G$30&lt;=$A76)*(Rota!$H$6:$H$30&gt;$A76)),SUMPRODUCT((Rota!$I$6:$I$30=H$46)*(Rota!$N$6:$N$30&gt;=0)*(Rota!$N$6:$N$30&lt;=$A76)*(Rota!$O$6:$O$30&gt;$A76)),SUMPRODUCT((Rota!$P$6:$P$30=H$46)*(Rota!$U$6:$U$30&gt;=0)*(Rota!$U$6:$U$30&lt;=$A76)*(Rota!$V$6:$V$30&gt;$A76)),SUMPRODUCT((Rota!$W$6:$W$30=H$46)*(Rota!$AB$6:$AB$30&gt;=0)*(Rota!$AB$6:$AB$30&lt;=$A76)*(Rota!$AC$6:$AC$30&gt;$A76)),SUMPRODUCT((Rota!$AD$6:$AD$30=H$46)*(Rota!$AI$6:$AI$30&gt;=0)*(Rota!$AI$6:$AI$30&lt;=$A76)*(Rota!$AJ$6:$AJ$30&gt;$A76)),SUMPRODUCT((Rota!$AK$6:$AK$30=H$46)*(Rota!$AP$6:$AP$30&gt;=0)*(Rota!$AP$6:$AP$30&lt;=$A76)*(Rota!$AQ$6:$AQ$30&gt;$A76)),SUMPRODUCT((Rota!$AR$6:$AR$30=H$46)*(Rota!$AW$6:$AW$30&gt;=0)*(Rota!$AW$6:$AW$30&lt;=$A76)*(Rota!$AX$6:$AX$30&gt;$A76))))</f>
        <v/>
      </c>
      <c r="I76" s="29">
        <f>IF(I$46="","",CHOOSE(MATCH($C$45,{"Mon","Tue","Wed","Thu","Fri","Sat","Sun"},0),SUMPRODUCT((Rota!$B$6:$B$30=I$46)*(Rota!$G$6:$G$30&gt;=0)*(Rota!$G$6:$G$30&lt;=$A76)*(Rota!$H$6:$H$30&gt;$A76)),SUMPRODUCT((Rota!$I$6:$I$30=I$46)*(Rota!$N$6:$N$30&gt;=0)*(Rota!$N$6:$N$30&lt;=$A76)*(Rota!$O$6:$O$30&gt;$A76)),SUMPRODUCT((Rota!$P$6:$P$30=I$46)*(Rota!$U$6:$U$30&gt;=0)*(Rota!$U$6:$U$30&lt;=$A76)*(Rota!$V$6:$V$30&gt;$A76)),SUMPRODUCT((Rota!$W$6:$W$30=I$46)*(Rota!$AB$6:$AB$30&gt;=0)*(Rota!$AB$6:$AB$30&lt;=$A76)*(Rota!$AC$6:$AC$30&gt;$A76)),SUMPRODUCT((Rota!$AD$6:$AD$30=I$46)*(Rota!$AI$6:$AI$30&gt;=0)*(Rota!$AI$6:$AI$30&lt;=$A76)*(Rota!$AJ$6:$AJ$30&gt;$A76)),SUMPRODUCT((Rota!$AK$6:$AK$30=I$46)*(Rota!$AP$6:$AP$30&gt;=0)*(Rota!$AP$6:$AP$30&lt;=$A76)*(Rota!$AQ$6:$AQ$30&gt;$A76)),SUMPRODUCT((Rota!$AR$6:$AR$30=I$46)*(Rota!$AW$6:$AW$30&gt;=0)*(Rota!$AW$6:$AW$30&lt;=$A76)*(Rota!$AX$6:$AX$30&gt;$A76))))</f>
        <v/>
      </c>
      <c r="J76" s="29">
        <f>IF(J$46="","",CHOOSE(MATCH($C$45,{"Mon","Tue","Wed","Thu","Fri","Sat","Sun"},0),SUMPRODUCT((Rota!$B$6:$B$30=J$46)*(Rota!$G$6:$G$30&gt;=0)*(Rota!$G$6:$G$30&lt;=$A76)*(Rota!$H$6:$H$30&gt;$A76)),SUMPRODUCT((Rota!$I$6:$I$30=J$46)*(Rota!$N$6:$N$30&gt;=0)*(Rota!$N$6:$N$30&lt;=$A76)*(Rota!$O$6:$O$30&gt;$A76)),SUMPRODUCT((Rota!$P$6:$P$30=J$46)*(Rota!$U$6:$U$30&gt;=0)*(Rota!$U$6:$U$30&lt;=$A76)*(Rota!$V$6:$V$30&gt;$A76)),SUMPRODUCT((Rota!$W$6:$W$30=J$46)*(Rota!$AB$6:$AB$30&gt;=0)*(Rota!$AB$6:$AB$30&lt;=$A76)*(Rota!$AC$6:$AC$30&gt;$A76)),SUMPRODUCT((Rota!$AD$6:$AD$30=J$46)*(Rota!$AI$6:$AI$30&gt;=0)*(Rota!$AI$6:$AI$30&lt;=$A76)*(Rota!$AJ$6:$AJ$30&gt;$A76)),SUMPRODUCT((Rota!$AK$6:$AK$30=J$46)*(Rota!$AP$6:$AP$30&gt;=0)*(Rota!$AP$6:$AP$30&lt;=$A76)*(Rota!$AQ$6:$AQ$30&gt;$A76)),SUMPRODUCT((Rota!$AR$6:$AR$30=J$46)*(Rota!$AW$6:$AW$30&gt;=0)*(Rota!$AW$6:$AW$30&lt;=$A76)*(Rota!$AX$6:$AX$30&gt;$A76))))</f>
        <v/>
      </c>
    </row>
    <row r="77">
      <c r="A77">
        <f>(HOUR($C$3)*60+MINUTE($C$3))+900</f>
        <v/>
      </c>
      <c r="B77" s="16">
        <f>TIME(INT(MOD(A77,1440)/60),MOD(A77,60),0)</f>
        <v/>
      </c>
      <c r="C77" s="29">
        <f>IF(C$46="","",CHOOSE(MATCH($C$45,{"Mon","Tue","Wed","Thu","Fri","Sat","Sun"},0),SUMPRODUCT((Rota!$B$6:$B$30=C$46)*(Rota!$G$6:$G$30&gt;=0)*(Rota!$G$6:$G$30&lt;=$A77)*(Rota!$H$6:$H$30&gt;$A77)),SUMPRODUCT((Rota!$I$6:$I$30=C$46)*(Rota!$N$6:$N$30&gt;=0)*(Rota!$N$6:$N$30&lt;=$A77)*(Rota!$O$6:$O$30&gt;$A77)),SUMPRODUCT((Rota!$P$6:$P$30=C$46)*(Rota!$U$6:$U$30&gt;=0)*(Rota!$U$6:$U$30&lt;=$A77)*(Rota!$V$6:$V$30&gt;$A77)),SUMPRODUCT((Rota!$W$6:$W$30=C$46)*(Rota!$AB$6:$AB$30&gt;=0)*(Rota!$AB$6:$AB$30&lt;=$A77)*(Rota!$AC$6:$AC$30&gt;$A77)),SUMPRODUCT((Rota!$AD$6:$AD$30=C$46)*(Rota!$AI$6:$AI$30&gt;=0)*(Rota!$AI$6:$AI$30&lt;=$A77)*(Rota!$AJ$6:$AJ$30&gt;$A77)),SUMPRODUCT((Rota!$AK$6:$AK$30=C$46)*(Rota!$AP$6:$AP$30&gt;=0)*(Rota!$AP$6:$AP$30&lt;=$A77)*(Rota!$AQ$6:$AQ$30&gt;$A77)),SUMPRODUCT((Rota!$AR$6:$AR$30=C$46)*(Rota!$AW$6:$AW$30&gt;=0)*(Rota!$AW$6:$AW$30&lt;=$A77)*(Rota!$AX$6:$AX$30&gt;$A77))))</f>
        <v/>
      </c>
      <c r="D77" s="29">
        <f>IF(D$46="","",CHOOSE(MATCH($C$45,{"Mon","Tue","Wed","Thu","Fri","Sat","Sun"},0),SUMPRODUCT((Rota!$B$6:$B$30=D$46)*(Rota!$G$6:$G$30&gt;=0)*(Rota!$G$6:$G$30&lt;=$A77)*(Rota!$H$6:$H$30&gt;$A77)),SUMPRODUCT((Rota!$I$6:$I$30=D$46)*(Rota!$N$6:$N$30&gt;=0)*(Rota!$N$6:$N$30&lt;=$A77)*(Rota!$O$6:$O$30&gt;$A77)),SUMPRODUCT((Rota!$P$6:$P$30=D$46)*(Rota!$U$6:$U$30&gt;=0)*(Rota!$U$6:$U$30&lt;=$A77)*(Rota!$V$6:$V$30&gt;$A77)),SUMPRODUCT((Rota!$W$6:$W$30=D$46)*(Rota!$AB$6:$AB$30&gt;=0)*(Rota!$AB$6:$AB$30&lt;=$A77)*(Rota!$AC$6:$AC$30&gt;$A77)),SUMPRODUCT((Rota!$AD$6:$AD$30=D$46)*(Rota!$AI$6:$AI$30&gt;=0)*(Rota!$AI$6:$AI$30&lt;=$A77)*(Rota!$AJ$6:$AJ$30&gt;$A77)),SUMPRODUCT((Rota!$AK$6:$AK$30=D$46)*(Rota!$AP$6:$AP$30&gt;=0)*(Rota!$AP$6:$AP$30&lt;=$A77)*(Rota!$AQ$6:$AQ$30&gt;$A77)),SUMPRODUCT((Rota!$AR$6:$AR$30=D$46)*(Rota!$AW$6:$AW$30&gt;=0)*(Rota!$AW$6:$AW$30&lt;=$A77)*(Rota!$AX$6:$AX$30&gt;$A77))))</f>
        <v/>
      </c>
      <c r="E77" s="29">
        <f>IF(E$46="","",CHOOSE(MATCH($C$45,{"Mon","Tue","Wed","Thu","Fri","Sat","Sun"},0),SUMPRODUCT((Rota!$B$6:$B$30=E$46)*(Rota!$G$6:$G$30&gt;=0)*(Rota!$G$6:$G$30&lt;=$A77)*(Rota!$H$6:$H$30&gt;$A77)),SUMPRODUCT((Rota!$I$6:$I$30=E$46)*(Rota!$N$6:$N$30&gt;=0)*(Rota!$N$6:$N$30&lt;=$A77)*(Rota!$O$6:$O$30&gt;$A77)),SUMPRODUCT((Rota!$P$6:$P$30=E$46)*(Rota!$U$6:$U$30&gt;=0)*(Rota!$U$6:$U$30&lt;=$A77)*(Rota!$V$6:$V$30&gt;$A77)),SUMPRODUCT((Rota!$W$6:$W$30=E$46)*(Rota!$AB$6:$AB$30&gt;=0)*(Rota!$AB$6:$AB$30&lt;=$A77)*(Rota!$AC$6:$AC$30&gt;$A77)),SUMPRODUCT((Rota!$AD$6:$AD$30=E$46)*(Rota!$AI$6:$AI$30&gt;=0)*(Rota!$AI$6:$AI$30&lt;=$A77)*(Rota!$AJ$6:$AJ$30&gt;$A77)),SUMPRODUCT((Rota!$AK$6:$AK$30=E$46)*(Rota!$AP$6:$AP$30&gt;=0)*(Rota!$AP$6:$AP$30&lt;=$A77)*(Rota!$AQ$6:$AQ$30&gt;$A77)),SUMPRODUCT((Rota!$AR$6:$AR$30=E$46)*(Rota!$AW$6:$AW$30&gt;=0)*(Rota!$AW$6:$AW$30&lt;=$A77)*(Rota!$AX$6:$AX$30&gt;$A77))))</f>
        <v/>
      </c>
      <c r="F77" s="29">
        <f>IF(F$46="","",CHOOSE(MATCH($C$45,{"Mon","Tue","Wed","Thu","Fri","Sat","Sun"},0),SUMPRODUCT((Rota!$B$6:$B$30=F$46)*(Rota!$G$6:$G$30&gt;=0)*(Rota!$G$6:$G$30&lt;=$A77)*(Rota!$H$6:$H$30&gt;$A77)),SUMPRODUCT((Rota!$I$6:$I$30=F$46)*(Rota!$N$6:$N$30&gt;=0)*(Rota!$N$6:$N$30&lt;=$A77)*(Rota!$O$6:$O$30&gt;$A77)),SUMPRODUCT((Rota!$P$6:$P$30=F$46)*(Rota!$U$6:$U$30&gt;=0)*(Rota!$U$6:$U$30&lt;=$A77)*(Rota!$V$6:$V$30&gt;$A77)),SUMPRODUCT((Rota!$W$6:$W$30=F$46)*(Rota!$AB$6:$AB$30&gt;=0)*(Rota!$AB$6:$AB$30&lt;=$A77)*(Rota!$AC$6:$AC$30&gt;$A77)),SUMPRODUCT((Rota!$AD$6:$AD$30=F$46)*(Rota!$AI$6:$AI$30&gt;=0)*(Rota!$AI$6:$AI$30&lt;=$A77)*(Rota!$AJ$6:$AJ$30&gt;$A77)),SUMPRODUCT((Rota!$AK$6:$AK$30=F$46)*(Rota!$AP$6:$AP$30&gt;=0)*(Rota!$AP$6:$AP$30&lt;=$A77)*(Rota!$AQ$6:$AQ$30&gt;$A77)),SUMPRODUCT((Rota!$AR$6:$AR$30=F$46)*(Rota!$AW$6:$AW$30&gt;=0)*(Rota!$AW$6:$AW$30&lt;=$A77)*(Rota!$AX$6:$AX$30&gt;$A77))))</f>
        <v/>
      </c>
      <c r="G77" s="29">
        <f>IF(G$46="","",CHOOSE(MATCH($C$45,{"Mon","Tue","Wed","Thu","Fri","Sat","Sun"},0),SUMPRODUCT((Rota!$B$6:$B$30=G$46)*(Rota!$G$6:$G$30&gt;=0)*(Rota!$G$6:$G$30&lt;=$A77)*(Rota!$H$6:$H$30&gt;$A77)),SUMPRODUCT((Rota!$I$6:$I$30=G$46)*(Rota!$N$6:$N$30&gt;=0)*(Rota!$N$6:$N$30&lt;=$A77)*(Rota!$O$6:$O$30&gt;$A77)),SUMPRODUCT((Rota!$P$6:$P$30=G$46)*(Rota!$U$6:$U$30&gt;=0)*(Rota!$U$6:$U$30&lt;=$A77)*(Rota!$V$6:$V$30&gt;$A77)),SUMPRODUCT((Rota!$W$6:$W$30=G$46)*(Rota!$AB$6:$AB$30&gt;=0)*(Rota!$AB$6:$AB$30&lt;=$A77)*(Rota!$AC$6:$AC$30&gt;$A77)),SUMPRODUCT((Rota!$AD$6:$AD$30=G$46)*(Rota!$AI$6:$AI$30&gt;=0)*(Rota!$AI$6:$AI$30&lt;=$A77)*(Rota!$AJ$6:$AJ$30&gt;$A77)),SUMPRODUCT((Rota!$AK$6:$AK$30=G$46)*(Rota!$AP$6:$AP$30&gt;=0)*(Rota!$AP$6:$AP$30&lt;=$A77)*(Rota!$AQ$6:$AQ$30&gt;$A77)),SUMPRODUCT((Rota!$AR$6:$AR$30=G$46)*(Rota!$AW$6:$AW$30&gt;=0)*(Rota!$AW$6:$AW$30&lt;=$A77)*(Rota!$AX$6:$AX$30&gt;$A77))))</f>
        <v/>
      </c>
      <c r="H77" s="29">
        <f>IF(H$46="","",CHOOSE(MATCH($C$45,{"Mon","Tue","Wed","Thu","Fri","Sat","Sun"},0),SUMPRODUCT((Rota!$B$6:$B$30=H$46)*(Rota!$G$6:$G$30&gt;=0)*(Rota!$G$6:$G$30&lt;=$A77)*(Rota!$H$6:$H$30&gt;$A77)),SUMPRODUCT((Rota!$I$6:$I$30=H$46)*(Rota!$N$6:$N$30&gt;=0)*(Rota!$N$6:$N$30&lt;=$A77)*(Rota!$O$6:$O$30&gt;$A77)),SUMPRODUCT((Rota!$P$6:$P$30=H$46)*(Rota!$U$6:$U$30&gt;=0)*(Rota!$U$6:$U$30&lt;=$A77)*(Rota!$V$6:$V$30&gt;$A77)),SUMPRODUCT((Rota!$W$6:$W$30=H$46)*(Rota!$AB$6:$AB$30&gt;=0)*(Rota!$AB$6:$AB$30&lt;=$A77)*(Rota!$AC$6:$AC$30&gt;$A77)),SUMPRODUCT((Rota!$AD$6:$AD$30=H$46)*(Rota!$AI$6:$AI$30&gt;=0)*(Rota!$AI$6:$AI$30&lt;=$A77)*(Rota!$AJ$6:$AJ$30&gt;$A77)),SUMPRODUCT((Rota!$AK$6:$AK$30=H$46)*(Rota!$AP$6:$AP$30&gt;=0)*(Rota!$AP$6:$AP$30&lt;=$A77)*(Rota!$AQ$6:$AQ$30&gt;$A77)),SUMPRODUCT((Rota!$AR$6:$AR$30=H$46)*(Rota!$AW$6:$AW$30&gt;=0)*(Rota!$AW$6:$AW$30&lt;=$A77)*(Rota!$AX$6:$AX$30&gt;$A77))))</f>
        <v/>
      </c>
      <c r="I77" s="29">
        <f>IF(I$46="","",CHOOSE(MATCH($C$45,{"Mon","Tue","Wed","Thu","Fri","Sat","Sun"},0),SUMPRODUCT((Rota!$B$6:$B$30=I$46)*(Rota!$G$6:$G$30&gt;=0)*(Rota!$G$6:$G$30&lt;=$A77)*(Rota!$H$6:$H$30&gt;$A77)),SUMPRODUCT((Rota!$I$6:$I$30=I$46)*(Rota!$N$6:$N$30&gt;=0)*(Rota!$N$6:$N$30&lt;=$A77)*(Rota!$O$6:$O$30&gt;$A77)),SUMPRODUCT((Rota!$P$6:$P$30=I$46)*(Rota!$U$6:$U$30&gt;=0)*(Rota!$U$6:$U$30&lt;=$A77)*(Rota!$V$6:$V$30&gt;$A77)),SUMPRODUCT((Rota!$W$6:$W$30=I$46)*(Rota!$AB$6:$AB$30&gt;=0)*(Rota!$AB$6:$AB$30&lt;=$A77)*(Rota!$AC$6:$AC$30&gt;$A77)),SUMPRODUCT((Rota!$AD$6:$AD$30=I$46)*(Rota!$AI$6:$AI$30&gt;=0)*(Rota!$AI$6:$AI$30&lt;=$A77)*(Rota!$AJ$6:$AJ$30&gt;$A77)),SUMPRODUCT((Rota!$AK$6:$AK$30=I$46)*(Rota!$AP$6:$AP$30&gt;=0)*(Rota!$AP$6:$AP$30&lt;=$A77)*(Rota!$AQ$6:$AQ$30&gt;$A77)),SUMPRODUCT((Rota!$AR$6:$AR$30=I$46)*(Rota!$AW$6:$AW$30&gt;=0)*(Rota!$AW$6:$AW$30&lt;=$A77)*(Rota!$AX$6:$AX$30&gt;$A77))))</f>
        <v/>
      </c>
      <c r="J77" s="29">
        <f>IF(J$46="","",CHOOSE(MATCH($C$45,{"Mon","Tue","Wed","Thu","Fri","Sat","Sun"},0),SUMPRODUCT((Rota!$B$6:$B$30=J$46)*(Rota!$G$6:$G$30&gt;=0)*(Rota!$G$6:$G$30&lt;=$A77)*(Rota!$H$6:$H$30&gt;$A77)),SUMPRODUCT((Rota!$I$6:$I$30=J$46)*(Rota!$N$6:$N$30&gt;=0)*(Rota!$N$6:$N$30&lt;=$A77)*(Rota!$O$6:$O$30&gt;$A77)),SUMPRODUCT((Rota!$P$6:$P$30=J$46)*(Rota!$U$6:$U$30&gt;=0)*(Rota!$U$6:$U$30&lt;=$A77)*(Rota!$V$6:$V$30&gt;$A77)),SUMPRODUCT((Rota!$W$6:$W$30=J$46)*(Rota!$AB$6:$AB$30&gt;=0)*(Rota!$AB$6:$AB$30&lt;=$A77)*(Rota!$AC$6:$AC$30&gt;$A77)),SUMPRODUCT((Rota!$AD$6:$AD$30=J$46)*(Rota!$AI$6:$AI$30&gt;=0)*(Rota!$AI$6:$AI$30&lt;=$A77)*(Rota!$AJ$6:$AJ$30&gt;$A77)),SUMPRODUCT((Rota!$AK$6:$AK$30=J$46)*(Rota!$AP$6:$AP$30&gt;=0)*(Rota!$AP$6:$AP$30&lt;=$A77)*(Rota!$AQ$6:$AQ$30&gt;$A77)),SUMPRODUCT((Rota!$AR$6:$AR$30=J$46)*(Rota!$AW$6:$AW$30&gt;=0)*(Rota!$AW$6:$AW$30&lt;=$A77)*(Rota!$AX$6:$AX$30&gt;$A77))))</f>
        <v/>
      </c>
    </row>
    <row r="78">
      <c r="A78">
        <f>(HOUR($C$3)*60+MINUTE($C$3))+930</f>
        <v/>
      </c>
      <c r="B78" s="16">
        <f>TIME(INT(MOD(A78,1440)/60),MOD(A78,60),0)</f>
        <v/>
      </c>
      <c r="C78" s="29">
        <f>IF(C$46="","",CHOOSE(MATCH($C$45,{"Mon","Tue","Wed","Thu","Fri","Sat","Sun"},0),SUMPRODUCT((Rota!$B$6:$B$30=C$46)*(Rota!$G$6:$G$30&gt;=0)*(Rota!$G$6:$G$30&lt;=$A78)*(Rota!$H$6:$H$30&gt;$A78)),SUMPRODUCT((Rota!$I$6:$I$30=C$46)*(Rota!$N$6:$N$30&gt;=0)*(Rota!$N$6:$N$30&lt;=$A78)*(Rota!$O$6:$O$30&gt;$A78)),SUMPRODUCT((Rota!$P$6:$P$30=C$46)*(Rota!$U$6:$U$30&gt;=0)*(Rota!$U$6:$U$30&lt;=$A78)*(Rota!$V$6:$V$30&gt;$A78)),SUMPRODUCT((Rota!$W$6:$W$30=C$46)*(Rota!$AB$6:$AB$30&gt;=0)*(Rota!$AB$6:$AB$30&lt;=$A78)*(Rota!$AC$6:$AC$30&gt;$A78)),SUMPRODUCT((Rota!$AD$6:$AD$30=C$46)*(Rota!$AI$6:$AI$30&gt;=0)*(Rota!$AI$6:$AI$30&lt;=$A78)*(Rota!$AJ$6:$AJ$30&gt;$A78)),SUMPRODUCT((Rota!$AK$6:$AK$30=C$46)*(Rota!$AP$6:$AP$30&gt;=0)*(Rota!$AP$6:$AP$30&lt;=$A78)*(Rota!$AQ$6:$AQ$30&gt;$A78)),SUMPRODUCT((Rota!$AR$6:$AR$30=C$46)*(Rota!$AW$6:$AW$30&gt;=0)*(Rota!$AW$6:$AW$30&lt;=$A78)*(Rota!$AX$6:$AX$30&gt;$A78))))</f>
        <v/>
      </c>
      <c r="D78" s="29">
        <f>IF(D$46="","",CHOOSE(MATCH($C$45,{"Mon","Tue","Wed","Thu","Fri","Sat","Sun"},0),SUMPRODUCT((Rota!$B$6:$B$30=D$46)*(Rota!$G$6:$G$30&gt;=0)*(Rota!$G$6:$G$30&lt;=$A78)*(Rota!$H$6:$H$30&gt;$A78)),SUMPRODUCT((Rota!$I$6:$I$30=D$46)*(Rota!$N$6:$N$30&gt;=0)*(Rota!$N$6:$N$30&lt;=$A78)*(Rota!$O$6:$O$30&gt;$A78)),SUMPRODUCT((Rota!$P$6:$P$30=D$46)*(Rota!$U$6:$U$30&gt;=0)*(Rota!$U$6:$U$30&lt;=$A78)*(Rota!$V$6:$V$30&gt;$A78)),SUMPRODUCT((Rota!$W$6:$W$30=D$46)*(Rota!$AB$6:$AB$30&gt;=0)*(Rota!$AB$6:$AB$30&lt;=$A78)*(Rota!$AC$6:$AC$30&gt;$A78)),SUMPRODUCT((Rota!$AD$6:$AD$30=D$46)*(Rota!$AI$6:$AI$30&gt;=0)*(Rota!$AI$6:$AI$30&lt;=$A78)*(Rota!$AJ$6:$AJ$30&gt;$A78)),SUMPRODUCT((Rota!$AK$6:$AK$30=D$46)*(Rota!$AP$6:$AP$30&gt;=0)*(Rota!$AP$6:$AP$30&lt;=$A78)*(Rota!$AQ$6:$AQ$30&gt;$A78)),SUMPRODUCT((Rota!$AR$6:$AR$30=D$46)*(Rota!$AW$6:$AW$30&gt;=0)*(Rota!$AW$6:$AW$30&lt;=$A78)*(Rota!$AX$6:$AX$30&gt;$A78))))</f>
        <v/>
      </c>
      <c r="E78" s="29">
        <f>IF(E$46="","",CHOOSE(MATCH($C$45,{"Mon","Tue","Wed","Thu","Fri","Sat","Sun"},0),SUMPRODUCT((Rota!$B$6:$B$30=E$46)*(Rota!$G$6:$G$30&gt;=0)*(Rota!$G$6:$G$30&lt;=$A78)*(Rota!$H$6:$H$30&gt;$A78)),SUMPRODUCT((Rota!$I$6:$I$30=E$46)*(Rota!$N$6:$N$30&gt;=0)*(Rota!$N$6:$N$30&lt;=$A78)*(Rota!$O$6:$O$30&gt;$A78)),SUMPRODUCT((Rota!$P$6:$P$30=E$46)*(Rota!$U$6:$U$30&gt;=0)*(Rota!$U$6:$U$30&lt;=$A78)*(Rota!$V$6:$V$30&gt;$A78)),SUMPRODUCT((Rota!$W$6:$W$30=E$46)*(Rota!$AB$6:$AB$30&gt;=0)*(Rota!$AB$6:$AB$30&lt;=$A78)*(Rota!$AC$6:$AC$30&gt;$A78)),SUMPRODUCT((Rota!$AD$6:$AD$30=E$46)*(Rota!$AI$6:$AI$30&gt;=0)*(Rota!$AI$6:$AI$30&lt;=$A78)*(Rota!$AJ$6:$AJ$30&gt;$A78)),SUMPRODUCT((Rota!$AK$6:$AK$30=E$46)*(Rota!$AP$6:$AP$30&gt;=0)*(Rota!$AP$6:$AP$30&lt;=$A78)*(Rota!$AQ$6:$AQ$30&gt;$A78)),SUMPRODUCT((Rota!$AR$6:$AR$30=E$46)*(Rota!$AW$6:$AW$30&gt;=0)*(Rota!$AW$6:$AW$30&lt;=$A78)*(Rota!$AX$6:$AX$30&gt;$A78))))</f>
        <v/>
      </c>
      <c r="F78" s="29">
        <f>IF(F$46="","",CHOOSE(MATCH($C$45,{"Mon","Tue","Wed","Thu","Fri","Sat","Sun"},0),SUMPRODUCT((Rota!$B$6:$B$30=F$46)*(Rota!$G$6:$G$30&gt;=0)*(Rota!$G$6:$G$30&lt;=$A78)*(Rota!$H$6:$H$30&gt;$A78)),SUMPRODUCT((Rota!$I$6:$I$30=F$46)*(Rota!$N$6:$N$30&gt;=0)*(Rota!$N$6:$N$30&lt;=$A78)*(Rota!$O$6:$O$30&gt;$A78)),SUMPRODUCT((Rota!$P$6:$P$30=F$46)*(Rota!$U$6:$U$30&gt;=0)*(Rota!$U$6:$U$30&lt;=$A78)*(Rota!$V$6:$V$30&gt;$A78)),SUMPRODUCT((Rota!$W$6:$W$30=F$46)*(Rota!$AB$6:$AB$30&gt;=0)*(Rota!$AB$6:$AB$30&lt;=$A78)*(Rota!$AC$6:$AC$30&gt;$A78)),SUMPRODUCT((Rota!$AD$6:$AD$30=F$46)*(Rota!$AI$6:$AI$30&gt;=0)*(Rota!$AI$6:$AI$30&lt;=$A78)*(Rota!$AJ$6:$AJ$30&gt;$A78)),SUMPRODUCT((Rota!$AK$6:$AK$30=F$46)*(Rota!$AP$6:$AP$30&gt;=0)*(Rota!$AP$6:$AP$30&lt;=$A78)*(Rota!$AQ$6:$AQ$30&gt;$A78)),SUMPRODUCT((Rota!$AR$6:$AR$30=F$46)*(Rota!$AW$6:$AW$30&gt;=0)*(Rota!$AW$6:$AW$30&lt;=$A78)*(Rota!$AX$6:$AX$30&gt;$A78))))</f>
        <v/>
      </c>
      <c r="G78" s="29">
        <f>IF(G$46="","",CHOOSE(MATCH($C$45,{"Mon","Tue","Wed","Thu","Fri","Sat","Sun"},0),SUMPRODUCT((Rota!$B$6:$B$30=G$46)*(Rota!$G$6:$G$30&gt;=0)*(Rota!$G$6:$G$30&lt;=$A78)*(Rota!$H$6:$H$30&gt;$A78)),SUMPRODUCT((Rota!$I$6:$I$30=G$46)*(Rota!$N$6:$N$30&gt;=0)*(Rota!$N$6:$N$30&lt;=$A78)*(Rota!$O$6:$O$30&gt;$A78)),SUMPRODUCT((Rota!$P$6:$P$30=G$46)*(Rota!$U$6:$U$30&gt;=0)*(Rota!$U$6:$U$30&lt;=$A78)*(Rota!$V$6:$V$30&gt;$A78)),SUMPRODUCT((Rota!$W$6:$W$30=G$46)*(Rota!$AB$6:$AB$30&gt;=0)*(Rota!$AB$6:$AB$30&lt;=$A78)*(Rota!$AC$6:$AC$30&gt;$A78)),SUMPRODUCT((Rota!$AD$6:$AD$30=G$46)*(Rota!$AI$6:$AI$30&gt;=0)*(Rota!$AI$6:$AI$30&lt;=$A78)*(Rota!$AJ$6:$AJ$30&gt;$A78)),SUMPRODUCT((Rota!$AK$6:$AK$30=G$46)*(Rota!$AP$6:$AP$30&gt;=0)*(Rota!$AP$6:$AP$30&lt;=$A78)*(Rota!$AQ$6:$AQ$30&gt;$A78)),SUMPRODUCT((Rota!$AR$6:$AR$30=G$46)*(Rota!$AW$6:$AW$30&gt;=0)*(Rota!$AW$6:$AW$30&lt;=$A78)*(Rota!$AX$6:$AX$30&gt;$A78))))</f>
        <v/>
      </c>
      <c r="H78" s="29">
        <f>IF(H$46="","",CHOOSE(MATCH($C$45,{"Mon","Tue","Wed","Thu","Fri","Sat","Sun"},0),SUMPRODUCT((Rota!$B$6:$B$30=H$46)*(Rota!$G$6:$G$30&gt;=0)*(Rota!$G$6:$G$30&lt;=$A78)*(Rota!$H$6:$H$30&gt;$A78)),SUMPRODUCT((Rota!$I$6:$I$30=H$46)*(Rota!$N$6:$N$30&gt;=0)*(Rota!$N$6:$N$30&lt;=$A78)*(Rota!$O$6:$O$30&gt;$A78)),SUMPRODUCT((Rota!$P$6:$P$30=H$46)*(Rota!$U$6:$U$30&gt;=0)*(Rota!$U$6:$U$30&lt;=$A78)*(Rota!$V$6:$V$30&gt;$A78)),SUMPRODUCT((Rota!$W$6:$W$30=H$46)*(Rota!$AB$6:$AB$30&gt;=0)*(Rota!$AB$6:$AB$30&lt;=$A78)*(Rota!$AC$6:$AC$30&gt;$A78)),SUMPRODUCT((Rota!$AD$6:$AD$30=H$46)*(Rota!$AI$6:$AI$30&gt;=0)*(Rota!$AI$6:$AI$30&lt;=$A78)*(Rota!$AJ$6:$AJ$30&gt;$A78)),SUMPRODUCT((Rota!$AK$6:$AK$30=H$46)*(Rota!$AP$6:$AP$30&gt;=0)*(Rota!$AP$6:$AP$30&lt;=$A78)*(Rota!$AQ$6:$AQ$30&gt;$A78)),SUMPRODUCT((Rota!$AR$6:$AR$30=H$46)*(Rota!$AW$6:$AW$30&gt;=0)*(Rota!$AW$6:$AW$30&lt;=$A78)*(Rota!$AX$6:$AX$30&gt;$A78))))</f>
        <v/>
      </c>
      <c r="I78" s="29">
        <f>IF(I$46="","",CHOOSE(MATCH($C$45,{"Mon","Tue","Wed","Thu","Fri","Sat","Sun"},0),SUMPRODUCT((Rota!$B$6:$B$30=I$46)*(Rota!$G$6:$G$30&gt;=0)*(Rota!$G$6:$G$30&lt;=$A78)*(Rota!$H$6:$H$30&gt;$A78)),SUMPRODUCT((Rota!$I$6:$I$30=I$46)*(Rota!$N$6:$N$30&gt;=0)*(Rota!$N$6:$N$30&lt;=$A78)*(Rota!$O$6:$O$30&gt;$A78)),SUMPRODUCT((Rota!$P$6:$P$30=I$46)*(Rota!$U$6:$U$30&gt;=0)*(Rota!$U$6:$U$30&lt;=$A78)*(Rota!$V$6:$V$30&gt;$A78)),SUMPRODUCT((Rota!$W$6:$W$30=I$46)*(Rota!$AB$6:$AB$30&gt;=0)*(Rota!$AB$6:$AB$30&lt;=$A78)*(Rota!$AC$6:$AC$30&gt;$A78)),SUMPRODUCT((Rota!$AD$6:$AD$30=I$46)*(Rota!$AI$6:$AI$30&gt;=0)*(Rota!$AI$6:$AI$30&lt;=$A78)*(Rota!$AJ$6:$AJ$30&gt;$A78)),SUMPRODUCT((Rota!$AK$6:$AK$30=I$46)*(Rota!$AP$6:$AP$30&gt;=0)*(Rota!$AP$6:$AP$30&lt;=$A78)*(Rota!$AQ$6:$AQ$30&gt;$A78)),SUMPRODUCT((Rota!$AR$6:$AR$30=I$46)*(Rota!$AW$6:$AW$30&gt;=0)*(Rota!$AW$6:$AW$30&lt;=$A78)*(Rota!$AX$6:$AX$30&gt;$A78))))</f>
        <v/>
      </c>
      <c r="J78" s="29">
        <f>IF(J$46="","",CHOOSE(MATCH($C$45,{"Mon","Tue","Wed","Thu","Fri","Sat","Sun"},0),SUMPRODUCT((Rota!$B$6:$B$30=J$46)*(Rota!$G$6:$G$30&gt;=0)*(Rota!$G$6:$G$30&lt;=$A78)*(Rota!$H$6:$H$30&gt;$A78)),SUMPRODUCT((Rota!$I$6:$I$30=J$46)*(Rota!$N$6:$N$30&gt;=0)*(Rota!$N$6:$N$30&lt;=$A78)*(Rota!$O$6:$O$30&gt;$A78)),SUMPRODUCT((Rota!$P$6:$P$30=J$46)*(Rota!$U$6:$U$30&gt;=0)*(Rota!$U$6:$U$30&lt;=$A78)*(Rota!$V$6:$V$30&gt;$A78)),SUMPRODUCT((Rota!$W$6:$W$30=J$46)*(Rota!$AB$6:$AB$30&gt;=0)*(Rota!$AB$6:$AB$30&lt;=$A78)*(Rota!$AC$6:$AC$30&gt;$A78)),SUMPRODUCT((Rota!$AD$6:$AD$30=J$46)*(Rota!$AI$6:$AI$30&gt;=0)*(Rota!$AI$6:$AI$30&lt;=$A78)*(Rota!$AJ$6:$AJ$30&gt;$A78)),SUMPRODUCT((Rota!$AK$6:$AK$30=J$46)*(Rota!$AP$6:$AP$30&gt;=0)*(Rota!$AP$6:$AP$30&lt;=$A78)*(Rota!$AQ$6:$AQ$30&gt;$A78)),SUMPRODUCT((Rota!$AR$6:$AR$30=J$46)*(Rota!$AW$6:$AW$30&gt;=0)*(Rota!$AW$6:$AW$30&lt;=$A78)*(Rota!$AX$6:$AX$30&gt;$A78))))</f>
        <v/>
      </c>
    </row>
    <row r="79">
      <c r="A79">
        <f>(HOUR($C$3)*60+MINUTE($C$3))+960</f>
        <v/>
      </c>
      <c r="B79" s="16">
        <f>TIME(INT(MOD(A79,1440)/60),MOD(A79,60),0)</f>
        <v/>
      </c>
      <c r="C79" s="29">
        <f>IF(C$46="","",CHOOSE(MATCH($C$45,{"Mon","Tue","Wed","Thu","Fri","Sat","Sun"},0),SUMPRODUCT((Rota!$B$6:$B$30=C$46)*(Rota!$G$6:$G$30&gt;=0)*(Rota!$G$6:$G$30&lt;=$A79)*(Rota!$H$6:$H$30&gt;$A79)),SUMPRODUCT((Rota!$I$6:$I$30=C$46)*(Rota!$N$6:$N$30&gt;=0)*(Rota!$N$6:$N$30&lt;=$A79)*(Rota!$O$6:$O$30&gt;$A79)),SUMPRODUCT((Rota!$P$6:$P$30=C$46)*(Rota!$U$6:$U$30&gt;=0)*(Rota!$U$6:$U$30&lt;=$A79)*(Rota!$V$6:$V$30&gt;$A79)),SUMPRODUCT((Rota!$W$6:$W$30=C$46)*(Rota!$AB$6:$AB$30&gt;=0)*(Rota!$AB$6:$AB$30&lt;=$A79)*(Rota!$AC$6:$AC$30&gt;$A79)),SUMPRODUCT((Rota!$AD$6:$AD$30=C$46)*(Rota!$AI$6:$AI$30&gt;=0)*(Rota!$AI$6:$AI$30&lt;=$A79)*(Rota!$AJ$6:$AJ$30&gt;$A79)),SUMPRODUCT((Rota!$AK$6:$AK$30=C$46)*(Rota!$AP$6:$AP$30&gt;=0)*(Rota!$AP$6:$AP$30&lt;=$A79)*(Rota!$AQ$6:$AQ$30&gt;$A79)),SUMPRODUCT((Rota!$AR$6:$AR$30=C$46)*(Rota!$AW$6:$AW$30&gt;=0)*(Rota!$AW$6:$AW$30&lt;=$A79)*(Rota!$AX$6:$AX$30&gt;$A79))))</f>
        <v/>
      </c>
      <c r="D79" s="29">
        <f>IF(D$46="","",CHOOSE(MATCH($C$45,{"Mon","Tue","Wed","Thu","Fri","Sat","Sun"},0),SUMPRODUCT((Rota!$B$6:$B$30=D$46)*(Rota!$G$6:$G$30&gt;=0)*(Rota!$G$6:$G$30&lt;=$A79)*(Rota!$H$6:$H$30&gt;$A79)),SUMPRODUCT((Rota!$I$6:$I$30=D$46)*(Rota!$N$6:$N$30&gt;=0)*(Rota!$N$6:$N$30&lt;=$A79)*(Rota!$O$6:$O$30&gt;$A79)),SUMPRODUCT((Rota!$P$6:$P$30=D$46)*(Rota!$U$6:$U$30&gt;=0)*(Rota!$U$6:$U$30&lt;=$A79)*(Rota!$V$6:$V$30&gt;$A79)),SUMPRODUCT((Rota!$W$6:$W$30=D$46)*(Rota!$AB$6:$AB$30&gt;=0)*(Rota!$AB$6:$AB$30&lt;=$A79)*(Rota!$AC$6:$AC$30&gt;$A79)),SUMPRODUCT((Rota!$AD$6:$AD$30=D$46)*(Rota!$AI$6:$AI$30&gt;=0)*(Rota!$AI$6:$AI$30&lt;=$A79)*(Rota!$AJ$6:$AJ$30&gt;$A79)),SUMPRODUCT((Rota!$AK$6:$AK$30=D$46)*(Rota!$AP$6:$AP$30&gt;=0)*(Rota!$AP$6:$AP$30&lt;=$A79)*(Rota!$AQ$6:$AQ$30&gt;$A79)),SUMPRODUCT((Rota!$AR$6:$AR$30=D$46)*(Rota!$AW$6:$AW$30&gt;=0)*(Rota!$AW$6:$AW$30&lt;=$A79)*(Rota!$AX$6:$AX$30&gt;$A79))))</f>
        <v/>
      </c>
      <c r="E79" s="29">
        <f>IF(E$46="","",CHOOSE(MATCH($C$45,{"Mon","Tue","Wed","Thu","Fri","Sat","Sun"},0),SUMPRODUCT((Rota!$B$6:$B$30=E$46)*(Rota!$G$6:$G$30&gt;=0)*(Rota!$G$6:$G$30&lt;=$A79)*(Rota!$H$6:$H$30&gt;$A79)),SUMPRODUCT((Rota!$I$6:$I$30=E$46)*(Rota!$N$6:$N$30&gt;=0)*(Rota!$N$6:$N$30&lt;=$A79)*(Rota!$O$6:$O$30&gt;$A79)),SUMPRODUCT((Rota!$P$6:$P$30=E$46)*(Rota!$U$6:$U$30&gt;=0)*(Rota!$U$6:$U$30&lt;=$A79)*(Rota!$V$6:$V$30&gt;$A79)),SUMPRODUCT((Rota!$W$6:$W$30=E$46)*(Rota!$AB$6:$AB$30&gt;=0)*(Rota!$AB$6:$AB$30&lt;=$A79)*(Rota!$AC$6:$AC$30&gt;$A79)),SUMPRODUCT((Rota!$AD$6:$AD$30=E$46)*(Rota!$AI$6:$AI$30&gt;=0)*(Rota!$AI$6:$AI$30&lt;=$A79)*(Rota!$AJ$6:$AJ$30&gt;$A79)),SUMPRODUCT((Rota!$AK$6:$AK$30=E$46)*(Rota!$AP$6:$AP$30&gt;=0)*(Rota!$AP$6:$AP$30&lt;=$A79)*(Rota!$AQ$6:$AQ$30&gt;$A79)),SUMPRODUCT((Rota!$AR$6:$AR$30=E$46)*(Rota!$AW$6:$AW$30&gt;=0)*(Rota!$AW$6:$AW$30&lt;=$A79)*(Rota!$AX$6:$AX$30&gt;$A79))))</f>
        <v/>
      </c>
      <c r="F79" s="29">
        <f>IF(F$46="","",CHOOSE(MATCH($C$45,{"Mon","Tue","Wed","Thu","Fri","Sat","Sun"},0),SUMPRODUCT((Rota!$B$6:$B$30=F$46)*(Rota!$G$6:$G$30&gt;=0)*(Rota!$G$6:$G$30&lt;=$A79)*(Rota!$H$6:$H$30&gt;$A79)),SUMPRODUCT((Rota!$I$6:$I$30=F$46)*(Rota!$N$6:$N$30&gt;=0)*(Rota!$N$6:$N$30&lt;=$A79)*(Rota!$O$6:$O$30&gt;$A79)),SUMPRODUCT((Rota!$P$6:$P$30=F$46)*(Rota!$U$6:$U$30&gt;=0)*(Rota!$U$6:$U$30&lt;=$A79)*(Rota!$V$6:$V$30&gt;$A79)),SUMPRODUCT((Rota!$W$6:$W$30=F$46)*(Rota!$AB$6:$AB$30&gt;=0)*(Rota!$AB$6:$AB$30&lt;=$A79)*(Rota!$AC$6:$AC$30&gt;$A79)),SUMPRODUCT((Rota!$AD$6:$AD$30=F$46)*(Rota!$AI$6:$AI$30&gt;=0)*(Rota!$AI$6:$AI$30&lt;=$A79)*(Rota!$AJ$6:$AJ$30&gt;$A79)),SUMPRODUCT((Rota!$AK$6:$AK$30=F$46)*(Rota!$AP$6:$AP$30&gt;=0)*(Rota!$AP$6:$AP$30&lt;=$A79)*(Rota!$AQ$6:$AQ$30&gt;$A79)),SUMPRODUCT((Rota!$AR$6:$AR$30=F$46)*(Rota!$AW$6:$AW$30&gt;=0)*(Rota!$AW$6:$AW$30&lt;=$A79)*(Rota!$AX$6:$AX$30&gt;$A79))))</f>
        <v/>
      </c>
      <c r="G79" s="29">
        <f>IF(G$46="","",CHOOSE(MATCH($C$45,{"Mon","Tue","Wed","Thu","Fri","Sat","Sun"},0),SUMPRODUCT((Rota!$B$6:$B$30=G$46)*(Rota!$G$6:$G$30&gt;=0)*(Rota!$G$6:$G$30&lt;=$A79)*(Rota!$H$6:$H$30&gt;$A79)),SUMPRODUCT((Rota!$I$6:$I$30=G$46)*(Rota!$N$6:$N$30&gt;=0)*(Rota!$N$6:$N$30&lt;=$A79)*(Rota!$O$6:$O$30&gt;$A79)),SUMPRODUCT((Rota!$P$6:$P$30=G$46)*(Rota!$U$6:$U$30&gt;=0)*(Rota!$U$6:$U$30&lt;=$A79)*(Rota!$V$6:$V$30&gt;$A79)),SUMPRODUCT((Rota!$W$6:$W$30=G$46)*(Rota!$AB$6:$AB$30&gt;=0)*(Rota!$AB$6:$AB$30&lt;=$A79)*(Rota!$AC$6:$AC$30&gt;$A79)),SUMPRODUCT((Rota!$AD$6:$AD$30=G$46)*(Rota!$AI$6:$AI$30&gt;=0)*(Rota!$AI$6:$AI$30&lt;=$A79)*(Rota!$AJ$6:$AJ$30&gt;$A79)),SUMPRODUCT((Rota!$AK$6:$AK$30=G$46)*(Rota!$AP$6:$AP$30&gt;=0)*(Rota!$AP$6:$AP$30&lt;=$A79)*(Rota!$AQ$6:$AQ$30&gt;$A79)),SUMPRODUCT((Rota!$AR$6:$AR$30=G$46)*(Rota!$AW$6:$AW$30&gt;=0)*(Rota!$AW$6:$AW$30&lt;=$A79)*(Rota!$AX$6:$AX$30&gt;$A79))))</f>
        <v/>
      </c>
      <c r="H79" s="29">
        <f>IF(H$46="","",CHOOSE(MATCH($C$45,{"Mon","Tue","Wed","Thu","Fri","Sat","Sun"},0),SUMPRODUCT((Rota!$B$6:$B$30=H$46)*(Rota!$G$6:$G$30&gt;=0)*(Rota!$G$6:$G$30&lt;=$A79)*(Rota!$H$6:$H$30&gt;$A79)),SUMPRODUCT((Rota!$I$6:$I$30=H$46)*(Rota!$N$6:$N$30&gt;=0)*(Rota!$N$6:$N$30&lt;=$A79)*(Rota!$O$6:$O$30&gt;$A79)),SUMPRODUCT((Rota!$P$6:$P$30=H$46)*(Rota!$U$6:$U$30&gt;=0)*(Rota!$U$6:$U$30&lt;=$A79)*(Rota!$V$6:$V$30&gt;$A79)),SUMPRODUCT((Rota!$W$6:$W$30=H$46)*(Rota!$AB$6:$AB$30&gt;=0)*(Rota!$AB$6:$AB$30&lt;=$A79)*(Rota!$AC$6:$AC$30&gt;$A79)),SUMPRODUCT((Rota!$AD$6:$AD$30=H$46)*(Rota!$AI$6:$AI$30&gt;=0)*(Rota!$AI$6:$AI$30&lt;=$A79)*(Rota!$AJ$6:$AJ$30&gt;$A79)),SUMPRODUCT((Rota!$AK$6:$AK$30=H$46)*(Rota!$AP$6:$AP$30&gt;=0)*(Rota!$AP$6:$AP$30&lt;=$A79)*(Rota!$AQ$6:$AQ$30&gt;$A79)),SUMPRODUCT((Rota!$AR$6:$AR$30=H$46)*(Rota!$AW$6:$AW$30&gt;=0)*(Rota!$AW$6:$AW$30&lt;=$A79)*(Rota!$AX$6:$AX$30&gt;$A79))))</f>
        <v/>
      </c>
      <c r="I79" s="29">
        <f>IF(I$46="","",CHOOSE(MATCH($C$45,{"Mon","Tue","Wed","Thu","Fri","Sat","Sun"},0),SUMPRODUCT((Rota!$B$6:$B$30=I$46)*(Rota!$G$6:$G$30&gt;=0)*(Rota!$G$6:$G$30&lt;=$A79)*(Rota!$H$6:$H$30&gt;$A79)),SUMPRODUCT((Rota!$I$6:$I$30=I$46)*(Rota!$N$6:$N$30&gt;=0)*(Rota!$N$6:$N$30&lt;=$A79)*(Rota!$O$6:$O$30&gt;$A79)),SUMPRODUCT((Rota!$P$6:$P$30=I$46)*(Rota!$U$6:$U$30&gt;=0)*(Rota!$U$6:$U$30&lt;=$A79)*(Rota!$V$6:$V$30&gt;$A79)),SUMPRODUCT((Rota!$W$6:$W$30=I$46)*(Rota!$AB$6:$AB$30&gt;=0)*(Rota!$AB$6:$AB$30&lt;=$A79)*(Rota!$AC$6:$AC$30&gt;$A79)),SUMPRODUCT((Rota!$AD$6:$AD$30=I$46)*(Rota!$AI$6:$AI$30&gt;=0)*(Rota!$AI$6:$AI$30&lt;=$A79)*(Rota!$AJ$6:$AJ$30&gt;$A79)),SUMPRODUCT((Rota!$AK$6:$AK$30=I$46)*(Rota!$AP$6:$AP$30&gt;=0)*(Rota!$AP$6:$AP$30&lt;=$A79)*(Rota!$AQ$6:$AQ$30&gt;$A79)),SUMPRODUCT((Rota!$AR$6:$AR$30=I$46)*(Rota!$AW$6:$AW$30&gt;=0)*(Rota!$AW$6:$AW$30&lt;=$A79)*(Rota!$AX$6:$AX$30&gt;$A79))))</f>
        <v/>
      </c>
      <c r="J79" s="29">
        <f>IF(J$46="","",CHOOSE(MATCH($C$45,{"Mon","Tue","Wed","Thu","Fri","Sat","Sun"},0),SUMPRODUCT((Rota!$B$6:$B$30=J$46)*(Rota!$G$6:$G$30&gt;=0)*(Rota!$G$6:$G$30&lt;=$A79)*(Rota!$H$6:$H$30&gt;$A79)),SUMPRODUCT((Rota!$I$6:$I$30=J$46)*(Rota!$N$6:$N$30&gt;=0)*(Rota!$N$6:$N$30&lt;=$A79)*(Rota!$O$6:$O$30&gt;$A79)),SUMPRODUCT((Rota!$P$6:$P$30=J$46)*(Rota!$U$6:$U$30&gt;=0)*(Rota!$U$6:$U$30&lt;=$A79)*(Rota!$V$6:$V$30&gt;$A79)),SUMPRODUCT((Rota!$W$6:$W$30=J$46)*(Rota!$AB$6:$AB$30&gt;=0)*(Rota!$AB$6:$AB$30&lt;=$A79)*(Rota!$AC$6:$AC$30&gt;$A79)),SUMPRODUCT((Rota!$AD$6:$AD$30=J$46)*(Rota!$AI$6:$AI$30&gt;=0)*(Rota!$AI$6:$AI$30&lt;=$A79)*(Rota!$AJ$6:$AJ$30&gt;$A79)),SUMPRODUCT((Rota!$AK$6:$AK$30=J$46)*(Rota!$AP$6:$AP$30&gt;=0)*(Rota!$AP$6:$AP$30&lt;=$A79)*(Rota!$AQ$6:$AQ$30&gt;$A79)),SUMPRODUCT((Rota!$AR$6:$AR$30=J$46)*(Rota!$AW$6:$AW$30&gt;=0)*(Rota!$AW$6:$AW$30&lt;=$A79)*(Rota!$AX$6:$AX$30&gt;$A79))))</f>
        <v/>
      </c>
    </row>
    <row r="80">
      <c r="A80">
        <f>(HOUR($C$3)*60+MINUTE($C$3))+990</f>
        <v/>
      </c>
      <c r="B80" s="16">
        <f>TIME(INT(MOD(A80,1440)/60),MOD(A80,60),0)</f>
        <v/>
      </c>
      <c r="C80" s="29">
        <f>IF(C$46="","",CHOOSE(MATCH($C$45,{"Mon","Tue","Wed","Thu","Fri","Sat","Sun"},0),SUMPRODUCT((Rota!$B$6:$B$30=C$46)*(Rota!$G$6:$G$30&gt;=0)*(Rota!$G$6:$G$30&lt;=$A80)*(Rota!$H$6:$H$30&gt;$A80)),SUMPRODUCT((Rota!$I$6:$I$30=C$46)*(Rota!$N$6:$N$30&gt;=0)*(Rota!$N$6:$N$30&lt;=$A80)*(Rota!$O$6:$O$30&gt;$A80)),SUMPRODUCT((Rota!$P$6:$P$30=C$46)*(Rota!$U$6:$U$30&gt;=0)*(Rota!$U$6:$U$30&lt;=$A80)*(Rota!$V$6:$V$30&gt;$A80)),SUMPRODUCT((Rota!$W$6:$W$30=C$46)*(Rota!$AB$6:$AB$30&gt;=0)*(Rota!$AB$6:$AB$30&lt;=$A80)*(Rota!$AC$6:$AC$30&gt;$A80)),SUMPRODUCT((Rota!$AD$6:$AD$30=C$46)*(Rota!$AI$6:$AI$30&gt;=0)*(Rota!$AI$6:$AI$30&lt;=$A80)*(Rota!$AJ$6:$AJ$30&gt;$A80)),SUMPRODUCT((Rota!$AK$6:$AK$30=C$46)*(Rota!$AP$6:$AP$30&gt;=0)*(Rota!$AP$6:$AP$30&lt;=$A80)*(Rota!$AQ$6:$AQ$30&gt;$A80)),SUMPRODUCT((Rota!$AR$6:$AR$30=C$46)*(Rota!$AW$6:$AW$30&gt;=0)*(Rota!$AW$6:$AW$30&lt;=$A80)*(Rota!$AX$6:$AX$30&gt;$A80))))</f>
        <v/>
      </c>
      <c r="D80" s="29">
        <f>IF(D$46="","",CHOOSE(MATCH($C$45,{"Mon","Tue","Wed","Thu","Fri","Sat","Sun"},0),SUMPRODUCT((Rota!$B$6:$B$30=D$46)*(Rota!$G$6:$G$30&gt;=0)*(Rota!$G$6:$G$30&lt;=$A80)*(Rota!$H$6:$H$30&gt;$A80)),SUMPRODUCT((Rota!$I$6:$I$30=D$46)*(Rota!$N$6:$N$30&gt;=0)*(Rota!$N$6:$N$30&lt;=$A80)*(Rota!$O$6:$O$30&gt;$A80)),SUMPRODUCT((Rota!$P$6:$P$30=D$46)*(Rota!$U$6:$U$30&gt;=0)*(Rota!$U$6:$U$30&lt;=$A80)*(Rota!$V$6:$V$30&gt;$A80)),SUMPRODUCT((Rota!$W$6:$W$30=D$46)*(Rota!$AB$6:$AB$30&gt;=0)*(Rota!$AB$6:$AB$30&lt;=$A80)*(Rota!$AC$6:$AC$30&gt;$A80)),SUMPRODUCT((Rota!$AD$6:$AD$30=D$46)*(Rota!$AI$6:$AI$30&gt;=0)*(Rota!$AI$6:$AI$30&lt;=$A80)*(Rota!$AJ$6:$AJ$30&gt;$A80)),SUMPRODUCT((Rota!$AK$6:$AK$30=D$46)*(Rota!$AP$6:$AP$30&gt;=0)*(Rota!$AP$6:$AP$30&lt;=$A80)*(Rota!$AQ$6:$AQ$30&gt;$A80)),SUMPRODUCT((Rota!$AR$6:$AR$30=D$46)*(Rota!$AW$6:$AW$30&gt;=0)*(Rota!$AW$6:$AW$30&lt;=$A80)*(Rota!$AX$6:$AX$30&gt;$A80))))</f>
        <v/>
      </c>
      <c r="E80" s="29">
        <f>IF(E$46="","",CHOOSE(MATCH($C$45,{"Mon","Tue","Wed","Thu","Fri","Sat","Sun"},0),SUMPRODUCT((Rota!$B$6:$B$30=E$46)*(Rota!$G$6:$G$30&gt;=0)*(Rota!$G$6:$G$30&lt;=$A80)*(Rota!$H$6:$H$30&gt;$A80)),SUMPRODUCT((Rota!$I$6:$I$30=E$46)*(Rota!$N$6:$N$30&gt;=0)*(Rota!$N$6:$N$30&lt;=$A80)*(Rota!$O$6:$O$30&gt;$A80)),SUMPRODUCT((Rota!$P$6:$P$30=E$46)*(Rota!$U$6:$U$30&gt;=0)*(Rota!$U$6:$U$30&lt;=$A80)*(Rota!$V$6:$V$30&gt;$A80)),SUMPRODUCT((Rota!$W$6:$W$30=E$46)*(Rota!$AB$6:$AB$30&gt;=0)*(Rota!$AB$6:$AB$30&lt;=$A80)*(Rota!$AC$6:$AC$30&gt;$A80)),SUMPRODUCT((Rota!$AD$6:$AD$30=E$46)*(Rota!$AI$6:$AI$30&gt;=0)*(Rota!$AI$6:$AI$30&lt;=$A80)*(Rota!$AJ$6:$AJ$30&gt;$A80)),SUMPRODUCT((Rota!$AK$6:$AK$30=E$46)*(Rota!$AP$6:$AP$30&gt;=0)*(Rota!$AP$6:$AP$30&lt;=$A80)*(Rota!$AQ$6:$AQ$30&gt;$A80)),SUMPRODUCT((Rota!$AR$6:$AR$30=E$46)*(Rota!$AW$6:$AW$30&gt;=0)*(Rota!$AW$6:$AW$30&lt;=$A80)*(Rota!$AX$6:$AX$30&gt;$A80))))</f>
        <v/>
      </c>
      <c r="F80" s="29">
        <f>IF(F$46="","",CHOOSE(MATCH($C$45,{"Mon","Tue","Wed","Thu","Fri","Sat","Sun"},0),SUMPRODUCT((Rota!$B$6:$B$30=F$46)*(Rota!$G$6:$G$30&gt;=0)*(Rota!$G$6:$G$30&lt;=$A80)*(Rota!$H$6:$H$30&gt;$A80)),SUMPRODUCT((Rota!$I$6:$I$30=F$46)*(Rota!$N$6:$N$30&gt;=0)*(Rota!$N$6:$N$30&lt;=$A80)*(Rota!$O$6:$O$30&gt;$A80)),SUMPRODUCT((Rota!$P$6:$P$30=F$46)*(Rota!$U$6:$U$30&gt;=0)*(Rota!$U$6:$U$30&lt;=$A80)*(Rota!$V$6:$V$30&gt;$A80)),SUMPRODUCT((Rota!$W$6:$W$30=F$46)*(Rota!$AB$6:$AB$30&gt;=0)*(Rota!$AB$6:$AB$30&lt;=$A80)*(Rota!$AC$6:$AC$30&gt;$A80)),SUMPRODUCT((Rota!$AD$6:$AD$30=F$46)*(Rota!$AI$6:$AI$30&gt;=0)*(Rota!$AI$6:$AI$30&lt;=$A80)*(Rota!$AJ$6:$AJ$30&gt;$A80)),SUMPRODUCT((Rota!$AK$6:$AK$30=F$46)*(Rota!$AP$6:$AP$30&gt;=0)*(Rota!$AP$6:$AP$30&lt;=$A80)*(Rota!$AQ$6:$AQ$30&gt;$A80)),SUMPRODUCT((Rota!$AR$6:$AR$30=F$46)*(Rota!$AW$6:$AW$30&gt;=0)*(Rota!$AW$6:$AW$30&lt;=$A80)*(Rota!$AX$6:$AX$30&gt;$A80))))</f>
        <v/>
      </c>
      <c r="G80" s="29">
        <f>IF(G$46="","",CHOOSE(MATCH($C$45,{"Mon","Tue","Wed","Thu","Fri","Sat","Sun"},0),SUMPRODUCT((Rota!$B$6:$B$30=G$46)*(Rota!$G$6:$G$30&gt;=0)*(Rota!$G$6:$G$30&lt;=$A80)*(Rota!$H$6:$H$30&gt;$A80)),SUMPRODUCT((Rota!$I$6:$I$30=G$46)*(Rota!$N$6:$N$30&gt;=0)*(Rota!$N$6:$N$30&lt;=$A80)*(Rota!$O$6:$O$30&gt;$A80)),SUMPRODUCT((Rota!$P$6:$P$30=G$46)*(Rota!$U$6:$U$30&gt;=0)*(Rota!$U$6:$U$30&lt;=$A80)*(Rota!$V$6:$V$30&gt;$A80)),SUMPRODUCT((Rota!$W$6:$W$30=G$46)*(Rota!$AB$6:$AB$30&gt;=0)*(Rota!$AB$6:$AB$30&lt;=$A80)*(Rota!$AC$6:$AC$30&gt;$A80)),SUMPRODUCT((Rota!$AD$6:$AD$30=G$46)*(Rota!$AI$6:$AI$30&gt;=0)*(Rota!$AI$6:$AI$30&lt;=$A80)*(Rota!$AJ$6:$AJ$30&gt;$A80)),SUMPRODUCT((Rota!$AK$6:$AK$30=G$46)*(Rota!$AP$6:$AP$30&gt;=0)*(Rota!$AP$6:$AP$30&lt;=$A80)*(Rota!$AQ$6:$AQ$30&gt;$A80)),SUMPRODUCT((Rota!$AR$6:$AR$30=G$46)*(Rota!$AW$6:$AW$30&gt;=0)*(Rota!$AW$6:$AW$30&lt;=$A80)*(Rota!$AX$6:$AX$30&gt;$A80))))</f>
        <v/>
      </c>
      <c r="H80" s="29">
        <f>IF(H$46="","",CHOOSE(MATCH($C$45,{"Mon","Tue","Wed","Thu","Fri","Sat","Sun"},0),SUMPRODUCT((Rota!$B$6:$B$30=H$46)*(Rota!$G$6:$G$30&gt;=0)*(Rota!$G$6:$G$30&lt;=$A80)*(Rota!$H$6:$H$30&gt;$A80)),SUMPRODUCT((Rota!$I$6:$I$30=H$46)*(Rota!$N$6:$N$30&gt;=0)*(Rota!$N$6:$N$30&lt;=$A80)*(Rota!$O$6:$O$30&gt;$A80)),SUMPRODUCT((Rota!$P$6:$P$30=H$46)*(Rota!$U$6:$U$30&gt;=0)*(Rota!$U$6:$U$30&lt;=$A80)*(Rota!$V$6:$V$30&gt;$A80)),SUMPRODUCT((Rota!$W$6:$W$30=H$46)*(Rota!$AB$6:$AB$30&gt;=0)*(Rota!$AB$6:$AB$30&lt;=$A80)*(Rota!$AC$6:$AC$30&gt;$A80)),SUMPRODUCT((Rota!$AD$6:$AD$30=H$46)*(Rota!$AI$6:$AI$30&gt;=0)*(Rota!$AI$6:$AI$30&lt;=$A80)*(Rota!$AJ$6:$AJ$30&gt;$A80)),SUMPRODUCT((Rota!$AK$6:$AK$30=H$46)*(Rota!$AP$6:$AP$30&gt;=0)*(Rota!$AP$6:$AP$30&lt;=$A80)*(Rota!$AQ$6:$AQ$30&gt;$A80)),SUMPRODUCT((Rota!$AR$6:$AR$30=H$46)*(Rota!$AW$6:$AW$30&gt;=0)*(Rota!$AW$6:$AW$30&lt;=$A80)*(Rota!$AX$6:$AX$30&gt;$A80))))</f>
        <v/>
      </c>
      <c r="I80" s="29">
        <f>IF(I$46="","",CHOOSE(MATCH($C$45,{"Mon","Tue","Wed","Thu","Fri","Sat","Sun"},0),SUMPRODUCT((Rota!$B$6:$B$30=I$46)*(Rota!$G$6:$G$30&gt;=0)*(Rota!$G$6:$G$30&lt;=$A80)*(Rota!$H$6:$H$30&gt;$A80)),SUMPRODUCT((Rota!$I$6:$I$30=I$46)*(Rota!$N$6:$N$30&gt;=0)*(Rota!$N$6:$N$30&lt;=$A80)*(Rota!$O$6:$O$30&gt;$A80)),SUMPRODUCT((Rota!$P$6:$P$30=I$46)*(Rota!$U$6:$U$30&gt;=0)*(Rota!$U$6:$U$30&lt;=$A80)*(Rota!$V$6:$V$30&gt;$A80)),SUMPRODUCT((Rota!$W$6:$W$30=I$46)*(Rota!$AB$6:$AB$30&gt;=0)*(Rota!$AB$6:$AB$30&lt;=$A80)*(Rota!$AC$6:$AC$30&gt;$A80)),SUMPRODUCT((Rota!$AD$6:$AD$30=I$46)*(Rota!$AI$6:$AI$30&gt;=0)*(Rota!$AI$6:$AI$30&lt;=$A80)*(Rota!$AJ$6:$AJ$30&gt;$A80)),SUMPRODUCT((Rota!$AK$6:$AK$30=I$46)*(Rota!$AP$6:$AP$30&gt;=0)*(Rota!$AP$6:$AP$30&lt;=$A80)*(Rota!$AQ$6:$AQ$30&gt;$A80)),SUMPRODUCT((Rota!$AR$6:$AR$30=I$46)*(Rota!$AW$6:$AW$30&gt;=0)*(Rota!$AW$6:$AW$30&lt;=$A80)*(Rota!$AX$6:$AX$30&gt;$A80))))</f>
        <v/>
      </c>
      <c r="J80" s="29">
        <f>IF(J$46="","",CHOOSE(MATCH($C$45,{"Mon","Tue","Wed","Thu","Fri","Sat","Sun"},0),SUMPRODUCT((Rota!$B$6:$B$30=J$46)*(Rota!$G$6:$G$30&gt;=0)*(Rota!$G$6:$G$30&lt;=$A80)*(Rota!$H$6:$H$30&gt;$A80)),SUMPRODUCT((Rota!$I$6:$I$30=J$46)*(Rota!$N$6:$N$30&gt;=0)*(Rota!$N$6:$N$30&lt;=$A80)*(Rota!$O$6:$O$30&gt;$A80)),SUMPRODUCT((Rota!$P$6:$P$30=J$46)*(Rota!$U$6:$U$30&gt;=0)*(Rota!$U$6:$U$30&lt;=$A80)*(Rota!$V$6:$V$30&gt;$A80)),SUMPRODUCT((Rota!$W$6:$W$30=J$46)*(Rota!$AB$6:$AB$30&gt;=0)*(Rota!$AB$6:$AB$30&lt;=$A80)*(Rota!$AC$6:$AC$30&gt;$A80)),SUMPRODUCT((Rota!$AD$6:$AD$30=J$46)*(Rota!$AI$6:$AI$30&gt;=0)*(Rota!$AI$6:$AI$30&lt;=$A80)*(Rota!$AJ$6:$AJ$30&gt;$A80)),SUMPRODUCT((Rota!$AK$6:$AK$30=J$46)*(Rota!$AP$6:$AP$30&gt;=0)*(Rota!$AP$6:$AP$30&lt;=$A80)*(Rota!$AQ$6:$AQ$30&gt;$A80)),SUMPRODUCT((Rota!$AR$6:$AR$30=J$46)*(Rota!$AW$6:$AW$30&gt;=0)*(Rota!$AW$6:$AW$30&lt;=$A80)*(Rota!$AX$6:$AX$30&gt;$A80))))</f>
        <v/>
      </c>
    </row>
    <row r="81">
      <c r="A81">
        <f>(HOUR($C$3)*60+MINUTE($C$3))+1020</f>
        <v/>
      </c>
      <c r="B81" s="16">
        <f>TIME(INT(MOD(A81,1440)/60),MOD(A81,60),0)</f>
        <v/>
      </c>
      <c r="C81" s="29">
        <f>IF(C$46="","",CHOOSE(MATCH($C$45,{"Mon","Tue","Wed","Thu","Fri","Sat","Sun"},0),SUMPRODUCT((Rota!$B$6:$B$30=C$46)*(Rota!$G$6:$G$30&gt;=0)*(Rota!$G$6:$G$30&lt;=$A81)*(Rota!$H$6:$H$30&gt;$A81)),SUMPRODUCT((Rota!$I$6:$I$30=C$46)*(Rota!$N$6:$N$30&gt;=0)*(Rota!$N$6:$N$30&lt;=$A81)*(Rota!$O$6:$O$30&gt;$A81)),SUMPRODUCT((Rota!$P$6:$P$30=C$46)*(Rota!$U$6:$U$30&gt;=0)*(Rota!$U$6:$U$30&lt;=$A81)*(Rota!$V$6:$V$30&gt;$A81)),SUMPRODUCT((Rota!$W$6:$W$30=C$46)*(Rota!$AB$6:$AB$30&gt;=0)*(Rota!$AB$6:$AB$30&lt;=$A81)*(Rota!$AC$6:$AC$30&gt;$A81)),SUMPRODUCT((Rota!$AD$6:$AD$30=C$46)*(Rota!$AI$6:$AI$30&gt;=0)*(Rota!$AI$6:$AI$30&lt;=$A81)*(Rota!$AJ$6:$AJ$30&gt;$A81)),SUMPRODUCT((Rota!$AK$6:$AK$30=C$46)*(Rota!$AP$6:$AP$30&gt;=0)*(Rota!$AP$6:$AP$30&lt;=$A81)*(Rota!$AQ$6:$AQ$30&gt;$A81)),SUMPRODUCT((Rota!$AR$6:$AR$30=C$46)*(Rota!$AW$6:$AW$30&gt;=0)*(Rota!$AW$6:$AW$30&lt;=$A81)*(Rota!$AX$6:$AX$30&gt;$A81))))</f>
        <v/>
      </c>
      <c r="D81" s="29">
        <f>IF(D$46="","",CHOOSE(MATCH($C$45,{"Mon","Tue","Wed","Thu","Fri","Sat","Sun"},0),SUMPRODUCT((Rota!$B$6:$B$30=D$46)*(Rota!$G$6:$G$30&gt;=0)*(Rota!$G$6:$G$30&lt;=$A81)*(Rota!$H$6:$H$30&gt;$A81)),SUMPRODUCT((Rota!$I$6:$I$30=D$46)*(Rota!$N$6:$N$30&gt;=0)*(Rota!$N$6:$N$30&lt;=$A81)*(Rota!$O$6:$O$30&gt;$A81)),SUMPRODUCT((Rota!$P$6:$P$30=D$46)*(Rota!$U$6:$U$30&gt;=0)*(Rota!$U$6:$U$30&lt;=$A81)*(Rota!$V$6:$V$30&gt;$A81)),SUMPRODUCT((Rota!$W$6:$W$30=D$46)*(Rota!$AB$6:$AB$30&gt;=0)*(Rota!$AB$6:$AB$30&lt;=$A81)*(Rota!$AC$6:$AC$30&gt;$A81)),SUMPRODUCT((Rota!$AD$6:$AD$30=D$46)*(Rota!$AI$6:$AI$30&gt;=0)*(Rota!$AI$6:$AI$30&lt;=$A81)*(Rota!$AJ$6:$AJ$30&gt;$A81)),SUMPRODUCT((Rota!$AK$6:$AK$30=D$46)*(Rota!$AP$6:$AP$30&gt;=0)*(Rota!$AP$6:$AP$30&lt;=$A81)*(Rota!$AQ$6:$AQ$30&gt;$A81)),SUMPRODUCT((Rota!$AR$6:$AR$30=D$46)*(Rota!$AW$6:$AW$30&gt;=0)*(Rota!$AW$6:$AW$30&lt;=$A81)*(Rota!$AX$6:$AX$30&gt;$A81))))</f>
        <v/>
      </c>
      <c r="E81" s="29">
        <f>IF(E$46="","",CHOOSE(MATCH($C$45,{"Mon","Tue","Wed","Thu","Fri","Sat","Sun"},0),SUMPRODUCT((Rota!$B$6:$B$30=E$46)*(Rota!$G$6:$G$30&gt;=0)*(Rota!$G$6:$G$30&lt;=$A81)*(Rota!$H$6:$H$30&gt;$A81)),SUMPRODUCT((Rota!$I$6:$I$30=E$46)*(Rota!$N$6:$N$30&gt;=0)*(Rota!$N$6:$N$30&lt;=$A81)*(Rota!$O$6:$O$30&gt;$A81)),SUMPRODUCT((Rota!$P$6:$P$30=E$46)*(Rota!$U$6:$U$30&gt;=0)*(Rota!$U$6:$U$30&lt;=$A81)*(Rota!$V$6:$V$30&gt;$A81)),SUMPRODUCT((Rota!$W$6:$W$30=E$46)*(Rota!$AB$6:$AB$30&gt;=0)*(Rota!$AB$6:$AB$30&lt;=$A81)*(Rota!$AC$6:$AC$30&gt;$A81)),SUMPRODUCT((Rota!$AD$6:$AD$30=E$46)*(Rota!$AI$6:$AI$30&gt;=0)*(Rota!$AI$6:$AI$30&lt;=$A81)*(Rota!$AJ$6:$AJ$30&gt;$A81)),SUMPRODUCT((Rota!$AK$6:$AK$30=E$46)*(Rota!$AP$6:$AP$30&gt;=0)*(Rota!$AP$6:$AP$30&lt;=$A81)*(Rota!$AQ$6:$AQ$30&gt;$A81)),SUMPRODUCT((Rota!$AR$6:$AR$30=E$46)*(Rota!$AW$6:$AW$30&gt;=0)*(Rota!$AW$6:$AW$30&lt;=$A81)*(Rota!$AX$6:$AX$30&gt;$A81))))</f>
        <v/>
      </c>
      <c r="F81" s="29">
        <f>IF(F$46="","",CHOOSE(MATCH($C$45,{"Mon","Tue","Wed","Thu","Fri","Sat","Sun"},0),SUMPRODUCT((Rota!$B$6:$B$30=F$46)*(Rota!$G$6:$G$30&gt;=0)*(Rota!$G$6:$G$30&lt;=$A81)*(Rota!$H$6:$H$30&gt;$A81)),SUMPRODUCT((Rota!$I$6:$I$30=F$46)*(Rota!$N$6:$N$30&gt;=0)*(Rota!$N$6:$N$30&lt;=$A81)*(Rota!$O$6:$O$30&gt;$A81)),SUMPRODUCT((Rota!$P$6:$P$30=F$46)*(Rota!$U$6:$U$30&gt;=0)*(Rota!$U$6:$U$30&lt;=$A81)*(Rota!$V$6:$V$30&gt;$A81)),SUMPRODUCT((Rota!$W$6:$W$30=F$46)*(Rota!$AB$6:$AB$30&gt;=0)*(Rota!$AB$6:$AB$30&lt;=$A81)*(Rota!$AC$6:$AC$30&gt;$A81)),SUMPRODUCT((Rota!$AD$6:$AD$30=F$46)*(Rota!$AI$6:$AI$30&gt;=0)*(Rota!$AI$6:$AI$30&lt;=$A81)*(Rota!$AJ$6:$AJ$30&gt;$A81)),SUMPRODUCT((Rota!$AK$6:$AK$30=F$46)*(Rota!$AP$6:$AP$30&gt;=0)*(Rota!$AP$6:$AP$30&lt;=$A81)*(Rota!$AQ$6:$AQ$30&gt;$A81)),SUMPRODUCT((Rota!$AR$6:$AR$30=F$46)*(Rota!$AW$6:$AW$30&gt;=0)*(Rota!$AW$6:$AW$30&lt;=$A81)*(Rota!$AX$6:$AX$30&gt;$A81))))</f>
        <v/>
      </c>
      <c r="G81" s="29">
        <f>IF(G$46="","",CHOOSE(MATCH($C$45,{"Mon","Tue","Wed","Thu","Fri","Sat","Sun"},0),SUMPRODUCT((Rota!$B$6:$B$30=G$46)*(Rota!$G$6:$G$30&gt;=0)*(Rota!$G$6:$G$30&lt;=$A81)*(Rota!$H$6:$H$30&gt;$A81)),SUMPRODUCT((Rota!$I$6:$I$30=G$46)*(Rota!$N$6:$N$30&gt;=0)*(Rota!$N$6:$N$30&lt;=$A81)*(Rota!$O$6:$O$30&gt;$A81)),SUMPRODUCT((Rota!$P$6:$P$30=G$46)*(Rota!$U$6:$U$30&gt;=0)*(Rota!$U$6:$U$30&lt;=$A81)*(Rota!$V$6:$V$30&gt;$A81)),SUMPRODUCT((Rota!$W$6:$W$30=G$46)*(Rota!$AB$6:$AB$30&gt;=0)*(Rota!$AB$6:$AB$30&lt;=$A81)*(Rota!$AC$6:$AC$30&gt;$A81)),SUMPRODUCT((Rota!$AD$6:$AD$30=G$46)*(Rota!$AI$6:$AI$30&gt;=0)*(Rota!$AI$6:$AI$30&lt;=$A81)*(Rota!$AJ$6:$AJ$30&gt;$A81)),SUMPRODUCT((Rota!$AK$6:$AK$30=G$46)*(Rota!$AP$6:$AP$30&gt;=0)*(Rota!$AP$6:$AP$30&lt;=$A81)*(Rota!$AQ$6:$AQ$30&gt;$A81)),SUMPRODUCT((Rota!$AR$6:$AR$30=G$46)*(Rota!$AW$6:$AW$30&gt;=0)*(Rota!$AW$6:$AW$30&lt;=$A81)*(Rota!$AX$6:$AX$30&gt;$A81))))</f>
        <v/>
      </c>
      <c r="H81" s="29">
        <f>IF(H$46="","",CHOOSE(MATCH($C$45,{"Mon","Tue","Wed","Thu","Fri","Sat","Sun"},0),SUMPRODUCT((Rota!$B$6:$B$30=H$46)*(Rota!$G$6:$G$30&gt;=0)*(Rota!$G$6:$G$30&lt;=$A81)*(Rota!$H$6:$H$30&gt;$A81)),SUMPRODUCT((Rota!$I$6:$I$30=H$46)*(Rota!$N$6:$N$30&gt;=0)*(Rota!$N$6:$N$30&lt;=$A81)*(Rota!$O$6:$O$30&gt;$A81)),SUMPRODUCT((Rota!$P$6:$P$30=H$46)*(Rota!$U$6:$U$30&gt;=0)*(Rota!$U$6:$U$30&lt;=$A81)*(Rota!$V$6:$V$30&gt;$A81)),SUMPRODUCT((Rota!$W$6:$W$30=H$46)*(Rota!$AB$6:$AB$30&gt;=0)*(Rota!$AB$6:$AB$30&lt;=$A81)*(Rota!$AC$6:$AC$30&gt;$A81)),SUMPRODUCT((Rota!$AD$6:$AD$30=H$46)*(Rota!$AI$6:$AI$30&gt;=0)*(Rota!$AI$6:$AI$30&lt;=$A81)*(Rota!$AJ$6:$AJ$30&gt;$A81)),SUMPRODUCT((Rota!$AK$6:$AK$30=H$46)*(Rota!$AP$6:$AP$30&gt;=0)*(Rota!$AP$6:$AP$30&lt;=$A81)*(Rota!$AQ$6:$AQ$30&gt;$A81)),SUMPRODUCT((Rota!$AR$6:$AR$30=H$46)*(Rota!$AW$6:$AW$30&gt;=0)*(Rota!$AW$6:$AW$30&lt;=$A81)*(Rota!$AX$6:$AX$30&gt;$A81))))</f>
        <v/>
      </c>
      <c r="I81" s="29">
        <f>IF(I$46="","",CHOOSE(MATCH($C$45,{"Mon","Tue","Wed","Thu","Fri","Sat","Sun"},0),SUMPRODUCT((Rota!$B$6:$B$30=I$46)*(Rota!$G$6:$G$30&gt;=0)*(Rota!$G$6:$G$30&lt;=$A81)*(Rota!$H$6:$H$30&gt;$A81)),SUMPRODUCT((Rota!$I$6:$I$30=I$46)*(Rota!$N$6:$N$30&gt;=0)*(Rota!$N$6:$N$30&lt;=$A81)*(Rota!$O$6:$O$30&gt;$A81)),SUMPRODUCT((Rota!$P$6:$P$30=I$46)*(Rota!$U$6:$U$30&gt;=0)*(Rota!$U$6:$U$30&lt;=$A81)*(Rota!$V$6:$V$30&gt;$A81)),SUMPRODUCT((Rota!$W$6:$W$30=I$46)*(Rota!$AB$6:$AB$30&gt;=0)*(Rota!$AB$6:$AB$30&lt;=$A81)*(Rota!$AC$6:$AC$30&gt;$A81)),SUMPRODUCT((Rota!$AD$6:$AD$30=I$46)*(Rota!$AI$6:$AI$30&gt;=0)*(Rota!$AI$6:$AI$30&lt;=$A81)*(Rota!$AJ$6:$AJ$30&gt;$A81)),SUMPRODUCT((Rota!$AK$6:$AK$30=I$46)*(Rota!$AP$6:$AP$30&gt;=0)*(Rota!$AP$6:$AP$30&lt;=$A81)*(Rota!$AQ$6:$AQ$30&gt;$A81)),SUMPRODUCT((Rota!$AR$6:$AR$30=I$46)*(Rota!$AW$6:$AW$30&gt;=0)*(Rota!$AW$6:$AW$30&lt;=$A81)*(Rota!$AX$6:$AX$30&gt;$A81))))</f>
        <v/>
      </c>
      <c r="J81" s="29">
        <f>IF(J$46="","",CHOOSE(MATCH($C$45,{"Mon","Tue","Wed","Thu","Fri","Sat","Sun"},0),SUMPRODUCT((Rota!$B$6:$B$30=J$46)*(Rota!$G$6:$G$30&gt;=0)*(Rota!$G$6:$G$30&lt;=$A81)*(Rota!$H$6:$H$30&gt;$A81)),SUMPRODUCT((Rota!$I$6:$I$30=J$46)*(Rota!$N$6:$N$30&gt;=0)*(Rota!$N$6:$N$30&lt;=$A81)*(Rota!$O$6:$O$30&gt;$A81)),SUMPRODUCT((Rota!$P$6:$P$30=J$46)*(Rota!$U$6:$U$30&gt;=0)*(Rota!$U$6:$U$30&lt;=$A81)*(Rota!$V$6:$V$30&gt;$A81)),SUMPRODUCT((Rota!$W$6:$W$30=J$46)*(Rota!$AB$6:$AB$30&gt;=0)*(Rota!$AB$6:$AB$30&lt;=$A81)*(Rota!$AC$6:$AC$30&gt;$A81)),SUMPRODUCT((Rota!$AD$6:$AD$30=J$46)*(Rota!$AI$6:$AI$30&gt;=0)*(Rota!$AI$6:$AI$30&lt;=$A81)*(Rota!$AJ$6:$AJ$30&gt;$A81)),SUMPRODUCT((Rota!$AK$6:$AK$30=J$46)*(Rota!$AP$6:$AP$30&gt;=0)*(Rota!$AP$6:$AP$30&lt;=$A81)*(Rota!$AQ$6:$AQ$30&gt;$A81)),SUMPRODUCT((Rota!$AR$6:$AR$30=J$46)*(Rota!$AW$6:$AW$30&gt;=0)*(Rota!$AW$6:$AW$30&lt;=$A81)*(Rota!$AX$6:$AX$30&gt;$A81))))</f>
        <v/>
      </c>
    </row>
    <row r="82">
      <c r="A82">
        <f>(HOUR($C$3)*60+MINUTE($C$3))+1050</f>
        <v/>
      </c>
      <c r="B82" s="16">
        <f>TIME(INT(MOD(A82,1440)/60),MOD(A82,60),0)</f>
        <v/>
      </c>
      <c r="C82" s="29">
        <f>IF(C$46="","",CHOOSE(MATCH($C$45,{"Mon","Tue","Wed","Thu","Fri","Sat","Sun"},0),SUMPRODUCT((Rota!$B$6:$B$30=C$46)*(Rota!$G$6:$G$30&gt;=0)*(Rota!$G$6:$G$30&lt;=$A82)*(Rota!$H$6:$H$30&gt;$A82)),SUMPRODUCT((Rota!$I$6:$I$30=C$46)*(Rota!$N$6:$N$30&gt;=0)*(Rota!$N$6:$N$30&lt;=$A82)*(Rota!$O$6:$O$30&gt;$A82)),SUMPRODUCT((Rota!$P$6:$P$30=C$46)*(Rota!$U$6:$U$30&gt;=0)*(Rota!$U$6:$U$30&lt;=$A82)*(Rota!$V$6:$V$30&gt;$A82)),SUMPRODUCT((Rota!$W$6:$W$30=C$46)*(Rota!$AB$6:$AB$30&gt;=0)*(Rota!$AB$6:$AB$30&lt;=$A82)*(Rota!$AC$6:$AC$30&gt;$A82)),SUMPRODUCT((Rota!$AD$6:$AD$30=C$46)*(Rota!$AI$6:$AI$30&gt;=0)*(Rota!$AI$6:$AI$30&lt;=$A82)*(Rota!$AJ$6:$AJ$30&gt;$A82)),SUMPRODUCT((Rota!$AK$6:$AK$30=C$46)*(Rota!$AP$6:$AP$30&gt;=0)*(Rota!$AP$6:$AP$30&lt;=$A82)*(Rota!$AQ$6:$AQ$30&gt;$A82)),SUMPRODUCT((Rota!$AR$6:$AR$30=C$46)*(Rota!$AW$6:$AW$30&gt;=0)*(Rota!$AW$6:$AW$30&lt;=$A82)*(Rota!$AX$6:$AX$30&gt;$A82))))</f>
        <v/>
      </c>
      <c r="D82" s="29">
        <f>IF(D$46="","",CHOOSE(MATCH($C$45,{"Mon","Tue","Wed","Thu","Fri","Sat","Sun"},0),SUMPRODUCT((Rota!$B$6:$B$30=D$46)*(Rota!$G$6:$G$30&gt;=0)*(Rota!$G$6:$G$30&lt;=$A82)*(Rota!$H$6:$H$30&gt;$A82)),SUMPRODUCT((Rota!$I$6:$I$30=D$46)*(Rota!$N$6:$N$30&gt;=0)*(Rota!$N$6:$N$30&lt;=$A82)*(Rota!$O$6:$O$30&gt;$A82)),SUMPRODUCT((Rota!$P$6:$P$30=D$46)*(Rota!$U$6:$U$30&gt;=0)*(Rota!$U$6:$U$30&lt;=$A82)*(Rota!$V$6:$V$30&gt;$A82)),SUMPRODUCT((Rota!$W$6:$W$30=D$46)*(Rota!$AB$6:$AB$30&gt;=0)*(Rota!$AB$6:$AB$30&lt;=$A82)*(Rota!$AC$6:$AC$30&gt;$A82)),SUMPRODUCT((Rota!$AD$6:$AD$30=D$46)*(Rota!$AI$6:$AI$30&gt;=0)*(Rota!$AI$6:$AI$30&lt;=$A82)*(Rota!$AJ$6:$AJ$30&gt;$A82)),SUMPRODUCT((Rota!$AK$6:$AK$30=D$46)*(Rota!$AP$6:$AP$30&gt;=0)*(Rota!$AP$6:$AP$30&lt;=$A82)*(Rota!$AQ$6:$AQ$30&gt;$A82)),SUMPRODUCT((Rota!$AR$6:$AR$30=D$46)*(Rota!$AW$6:$AW$30&gt;=0)*(Rota!$AW$6:$AW$30&lt;=$A82)*(Rota!$AX$6:$AX$30&gt;$A82))))</f>
        <v/>
      </c>
      <c r="E82" s="29">
        <f>IF(E$46="","",CHOOSE(MATCH($C$45,{"Mon","Tue","Wed","Thu","Fri","Sat","Sun"},0),SUMPRODUCT((Rota!$B$6:$B$30=E$46)*(Rota!$G$6:$G$30&gt;=0)*(Rota!$G$6:$G$30&lt;=$A82)*(Rota!$H$6:$H$30&gt;$A82)),SUMPRODUCT((Rota!$I$6:$I$30=E$46)*(Rota!$N$6:$N$30&gt;=0)*(Rota!$N$6:$N$30&lt;=$A82)*(Rota!$O$6:$O$30&gt;$A82)),SUMPRODUCT((Rota!$P$6:$P$30=E$46)*(Rota!$U$6:$U$30&gt;=0)*(Rota!$U$6:$U$30&lt;=$A82)*(Rota!$V$6:$V$30&gt;$A82)),SUMPRODUCT((Rota!$W$6:$W$30=E$46)*(Rota!$AB$6:$AB$30&gt;=0)*(Rota!$AB$6:$AB$30&lt;=$A82)*(Rota!$AC$6:$AC$30&gt;$A82)),SUMPRODUCT((Rota!$AD$6:$AD$30=E$46)*(Rota!$AI$6:$AI$30&gt;=0)*(Rota!$AI$6:$AI$30&lt;=$A82)*(Rota!$AJ$6:$AJ$30&gt;$A82)),SUMPRODUCT((Rota!$AK$6:$AK$30=E$46)*(Rota!$AP$6:$AP$30&gt;=0)*(Rota!$AP$6:$AP$30&lt;=$A82)*(Rota!$AQ$6:$AQ$30&gt;$A82)),SUMPRODUCT((Rota!$AR$6:$AR$30=E$46)*(Rota!$AW$6:$AW$30&gt;=0)*(Rota!$AW$6:$AW$30&lt;=$A82)*(Rota!$AX$6:$AX$30&gt;$A82))))</f>
        <v/>
      </c>
      <c r="F82" s="29">
        <f>IF(F$46="","",CHOOSE(MATCH($C$45,{"Mon","Tue","Wed","Thu","Fri","Sat","Sun"},0),SUMPRODUCT((Rota!$B$6:$B$30=F$46)*(Rota!$G$6:$G$30&gt;=0)*(Rota!$G$6:$G$30&lt;=$A82)*(Rota!$H$6:$H$30&gt;$A82)),SUMPRODUCT((Rota!$I$6:$I$30=F$46)*(Rota!$N$6:$N$30&gt;=0)*(Rota!$N$6:$N$30&lt;=$A82)*(Rota!$O$6:$O$30&gt;$A82)),SUMPRODUCT((Rota!$P$6:$P$30=F$46)*(Rota!$U$6:$U$30&gt;=0)*(Rota!$U$6:$U$30&lt;=$A82)*(Rota!$V$6:$V$30&gt;$A82)),SUMPRODUCT((Rota!$W$6:$W$30=F$46)*(Rota!$AB$6:$AB$30&gt;=0)*(Rota!$AB$6:$AB$30&lt;=$A82)*(Rota!$AC$6:$AC$30&gt;$A82)),SUMPRODUCT((Rota!$AD$6:$AD$30=F$46)*(Rota!$AI$6:$AI$30&gt;=0)*(Rota!$AI$6:$AI$30&lt;=$A82)*(Rota!$AJ$6:$AJ$30&gt;$A82)),SUMPRODUCT((Rota!$AK$6:$AK$30=F$46)*(Rota!$AP$6:$AP$30&gt;=0)*(Rota!$AP$6:$AP$30&lt;=$A82)*(Rota!$AQ$6:$AQ$30&gt;$A82)),SUMPRODUCT((Rota!$AR$6:$AR$30=F$46)*(Rota!$AW$6:$AW$30&gt;=0)*(Rota!$AW$6:$AW$30&lt;=$A82)*(Rota!$AX$6:$AX$30&gt;$A82))))</f>
        <v/>
      </c>
      <c r="G82" s="29">
        <f>IF(G$46="","",CHOOSE(MATCH($C$45,{"Mon","Tue","Wed","Thu","Fri","Sat","Sun"},0),SUMPRODUCT((Rota!$B$6:$B$30=G$46)*(Rota!$G$6:$G$30&gt;=0)*(Rota!$G$6:$G$30&lt;=$A82)*(Rota!$H$6:$H$30&gt;$A82)),SUMPRODUCT((Rota!$I$6:$I$30=G$46)*(Rota!$N$6:$N$30&gt;=0)*(Rota!$N$6:$N$30&lt;=$A82)*(Rota!$O$6:$O$30&gt;$A82)),SUMPRODUCT((Rota!$P$6:$P$30=G$46)*(Rota!$U$6:$U$30&gt;=0)*(Rota!$U$6:$U$30&lt;=$A82)*(Rota!$V$6:$V$30&gt;$A82)),SUMPRODUCT((Rota!$W$6:$W$30=G$46)*(Rota!$AB$6:$AB$30&gt;=0)*(Rota!$AB$6:$AB$30&lt;=$A82)*(Rota!$AC$6:$AC$30&gt;$A82)),SUMPRODUCT((Rota!$AD$6:$AD$30=G$46)*(Rota!$AI$6:$AI$30&gt;=0)*(Rota!$AI$6:$AI$30&lt;=$A82)*(Rota!$AJ$6:$AJ$30&gt;$A82)),SUMPRODUCT((Rota!$AK$6:$AK$30=G$46)*(Rota!$AP$6:$AP$30&gt;=0)*(Rota!$AP$6:$AP$30&lt;=$A82)*(Rota!$AQ$6:$AQ$30&gt;$A82)),SUMPRODUCT((Rota!$AR$6:$AR$30=G$46)*(Rota!$AW$6:$AW$30&gt;=0)*(Rota!$AW$6:$AW$30&lt;=$A82)*(Rota!$AX$6:$AX$30&gt;$A82))))</f>
        <v/>
      </c>
      <c r="H82" s="29">
        <f>IF(H$46="","",CHOOSE(MATCH($C$45,{"Mon","Tue","Wed","Thu","Fri","Sat","Sun"},0),SUMPRODUCT((Rota!$B$6:$B$30=H$46)*(Rota!$G$6:$G$30&gt;=0)*(Rota!$G$6:$G$30&lt;=$A82)*(Rota!$H$6:$H$30&gt;$A82)),SUMPRODUCT((Rota!$I$6:$I$30=H$46)*(Rota!$N$6:$N$30&gt;=0)*(Rota!$N$6:$N$30&lt;=$A82)*(Rota!$O$6:$O$30&gt;$A82)),SUMPRODUCT((Rota!$P$6:$P$30=H$46)*(Rota!$U$6:$U$30&gt;=0)*(Rota!$U$6:$U$30&lt;=$A82)*(Rota!$V$6:$V$30&gt;$A82)),SUMPRODUCT((Rota!$W$6:$W$30=H$46)*(Rota!$AB$6:$AB$30&gt;=0)*(Rota!$AB$6:$AB$30&lt;=$A82)*(Rota!$AC$6:$AC$30&gt;$A82)),SUMPRODUCT((Rota!$AD$6:$AD$30=H$46)*(Rota!$AI$6:$AI$30&gt;=0)*(Rota!$AI$6:$AI$30&lt;=$A82)*(Rota!$AJ$6:$AJ$30&gt;$A82)),SUMPRODUCT((Rota!$AK$6:$AK$30=H$46)*(Rota!$AP$6:$AP$30&gt;=0)*(Rota!$AP$6:$AP$30&lt;=$A82)*(Rota!$AQ$6:$AQ$30&gt;$A82)),SUMPRODUCT((Rota!$AR$6:$AR$30=H$46)*(Rota!$AW$6:$AW$30&gt;=0)*(Rota!$AW$6:$AW$30&lt;=$A82)*(Rota!$AX$6:$AX$30&gt;$A82))))</f>
        <v/>
      </c>
      <c r="I82" s="29">
        <f>IF(I$46="","",CHOOSE(MATCH($C$45,{"Mon","Tue","Wed","Thu","Fri","Sat","Sun"},0),SUMPRODUCT((Rota!$B$6:$B$30=I$46)*(Rota!$G$6:$G$30&gt;=0)*(Rota!$G$6:$G$30&lt;=$A82)*(Rota!$H$6:$H$30&gt;$A82)),SUMPRODUCT((Rota!$I$6:$I$30=I$46)*(Rota!$N$6:$N$30&gt;=0)*(Rota!$N$6:$N$30&lt;=$A82)*(Rota!$O$6:$O$30&gt;$A82)),SUMPRODUCT((Rota!$P$6:$P$30=I$46)*(Rota!$U$6:$U$30&gt;=0)*(Rota!$U$6:$U$30&lt;=$A82)*(Rota!$V$6:$V$30&gt;$A82)),SUMPRODUCT((Rota!$W$6:$W$30=I$46)*(Rota!$AB$6:$AB$30&gt;=0)*(Rota!$AB$6:$AB$30&lt;=$A82)*(Rota!$AC$6:$AC$30&gt;$A82)),SUMPRODUCT((Rota!$AD$6:$AD$30=I$46)*(Rota!$AI$6:$AI$30&gt;=0)*(Rota!$AI$6:$AI$30&lt;=$A82)*(Rota!$AJ$6:$AJ$30&gt;$A82)),SUMPRODUCT((Rota!$AK$6:$AK$30=I$46)*(Rota!$AP$6:$AP$30&gt;=0)*(Rota!$AP$6:$AP$30&lt;=$A82)*(Rota!$AQ$6:$AQ$30&gt;$A82)),SUMPRODUCT((Rota!$AR$6:$AR$30=I$46)*(Rota!$AW$6:$AW$30&gt;=0)*(Rota!$AW$6:$AW$30&lt;=$A82)*(Rota!$AX$6:$AX$30&gt;$A82))))</f>
        <v/>
      </c>
      <c r="J82" s="29">
        <f>IF(J$46="","",CHOOSE(MATCH($C$45,{"Mon","Tue","Wed","Thu","Fri","Sat","Sun"},0),SUMPRODUCT((Rota!$B$6:$B$30=J$46)*(Rota!$G$6:$G$30&gt;=0)*(Rota!$G$6:$G$30&lt;=$A82)*(Rota!$H$6:$H$30&gt;$A82)),SUMPRODUCT((Rota!$I$6:$I$30=J$46)*(Rota!$N$6:$N$30&gt;=0)*(Rota!$N$6:$N$30&lt;=$A82)*(Rota!$O$6:$O$30&gt;$A82)),SUMPRODUCT((Rota!$P$6:$P$30=J$46)*(Rota!$U$6:$U$30&gt;=0)*(Rota!$U$6:$U$30&lt;=$A82)*(Rota!$V$6:$V$30&gt;$A82)),SUMPRODUCT((Rota!$W$6:$W$30=J$46)*(Rota!$AB$6:$AB$30&gt;=0)*(Rota!$AB$6:$AB$30&lt;=$A82)*(Rota!$AC$6:$AC$30&gt;$A82)),SUMPRODUCT((Rota!$AD$6:$AD$30=J$46)*(Rota!$AI$6:$AI$30&gt;=0)*(Rota!$AI$6:$AI$30&lt;=$A82)*(Rota!$AJ$6:$AJ$30&gt;$A82)),SUMPRODUCT((Rota!$AK$6:$AK$30=J$46)*(Rota!$AP$6:$AP$30&gt;=0)*(Rota!$AP$6:$AP$30&lt;=$A82)*(Rota!$AQ$6:$AQ$30&gt;$A82)),SUMPRODUCT((Rota!$AR$6:$AR$30=J$46)*(Rota!$AW$6:$AW$30&gt;=0)*(Rota!$AW$6:$AW$30&lt;=$A82)*(Rota!$AX$6:$AX$30&gt;$A82))))</f>
        <v/>
      </c>
    </row>
    <row r="83">
      <c r="A83">
        <f>(HOUR($C$3)*60+MINUTE($C$3))+1080</f>
        <v/>
      </c>
      <c r="B83" s="16">
        <f>TIME(INT(MOD(A83,1440)/60),MOD(A83,60),0)</f>
        <v/>
      </c>
      <c r="C83" s="29">
        <f>IF(C$46="","",CHOOSE(MATCH($C$45,{"Mon","Tue","Wed","Thu","Fri","Sat","Sun"},0),SUMPRODUCT((Rota!$B$6:$B$30=C$46)*(Rota!$G$6:$G$30&gt;=0)*(Rota!$G$6:$G$30&lt;=$A83)*(Rota!$H$6:$H$30&gt;$A83)),SUMPRODUCT((Rota!$I$6:$I$30=C$46)*(Rota!$N$6:$N$30&gt;=0)*(Rota!$N$6:$N$30&lt;=$A83)*(Rota!$O$6:$O$30&gt;$A83)),SUMPRODUCT((Rota!$P$6:$P$30=C$46)*(Rota!$U$6:$U$30&gt;=0)*(Rota!$U$6:$U$30&lt;=$A83)*(Rota!$V$6:$V$30&gt;$A83)),SUMPRODUCT((Rota!$W$6:$W$30=C$46)*(Rota!$AB$6:$AB$30&gt;=0)*(Rota!$AB$6:$AB$30&lt;=$A83)*(Rota!$AC$6:$AC$30&gt;$A83)),SUMPRODUCT((Rota!$AD$6:$AD$30=C$46)*(Rota!$AI$6:$AI$30&gt;=0)*(Rota!$AI$6:$AI$30&lt;=$A83)*(Rota!$AJ$6:$AJ$30&gt;$A83)),SUMPRODUCT((Rota!$AK$6:$AK$30=C$46)*(Rota!$AP$6:$AP$30&gt;=0)*(Rota!$AP$6:$AP$30&lt;=$A83)*(Rota!$AQ$6:$AQ$30&gt;$A83)),SUMPRODUCT((Rota!$AR$6:$AR$30=C$46)*(Rota!$AW$6:$AW$30&gt;=0)*(Rota!$AW$6:$AW$30&lt;=$A83)*(Rota!$AX$6:$AX$30&gt;$A83))))</f>
        <v/>
      </c>
      <c r="D83" s="29">
        <f>IF(D$46="","",CHOOSE(MATCH($C$45,{"Mon","Tue","Wed","Thu","Fri","Sat","Sun"},0),SUMPRODUCT((Rota!$B$6:$B$30=D$46)*(Rota!$G$6:$G$30&gt;=0)*(Rota!$G$6:$G$30&lt;=$A83)*(Rota!$H$6:$H$30&gt;$A83)),SUMPRODUCT((Rota!$I$6:$I$30=D$46)*(Rota!$N$6:$N$30&gt;=0)*(Rota!$N$6:$N$30&lt;=$A83)*(Rota!$O$6:$O$30&gt;$A83)),SUMPRODUCT((Rota!$P$6:$P$30=D$46)*(Rota!$U$6:$U$30&gt;=0)*(Rota!$U$6:$U$30&lt;=$A83)*(Rota!$V$6:$V$30&gt;$A83)),SUMPRODUCT((Rota!$W$6:$W$30=D$46)*(Rota!$AB$6:$AB$30&gt;=0)*(Rota!$AB$6:$AB$30&lt;=$A83)*(Rota!$AC$6:$AC$30&gt;$A83)),SUMPRODUCT((Rota!$AD$6:$AD$30=D$46)*(Rota!$AI$6:$AI$30&gt;=0)*(Rota!$AI$6:$AI$30&lt;=$A83)*(Rota!$AJ$6:$AJ$30&gt;$A83)),SUMPRODUCT((Rota!$AK$6:$AK$30=D$46)*(Rota!$AP$6:$AP$30&gt;=0)*(Rota!$AP$6:$AP$30&lt;=$A83)*(Rota!$AQ$6:$AQ$30&gt;$A83)),SUMPRODUCT((Rota!$AR$6:$AR$30=D$46)*(Rota!$AW$6:$AW$30&gt;=0)*(Rota!$AW$6:$AW$30&lt;=$A83)*(Rota!$AX$6:$AX$30&gt;$A83))))</f>
        <v/>
      </c>
      <c r="E83" s="29">
        <f>IF(E$46="","",CHOOSE(MATCH($C$45,{"Mon","Tue","Wed","Thu","Fri","Sat","Sun"},0),SUMPRODUCT((Rota!$B$6:$B$30=E$46)*(Rota!$G$6:$G$30&gt;=0)*(Rota!$G$6:$G$30&lt;=$A83)*(Rota!$H$6:$H$30&gt;$A83)),SUMPRODUCT((Rota!$I$6:$I$30=E$46)*(Rota!$N$6:$N$30&gt;=0)*(Rota!$N$6:$N$30&lt;=$A83)*(Rota!$O$6:$O$30&gt;$A83)),SUMPRODUCT((Rota!$P$6:$P$30=E$46)*(Rota!$U$6:$U$30&gt;=0)*(Rota!$U$6:$U$30&lt;=$A83)*(Rota!$V$6:$V$30&gt;$A83)),SUMPRODUCT((Rota!$W$6:$W$30=E$46)*(Rota!$AB$6:$AB$30&gt;=0)*(Rota!$AB$6:$AB$30&lt;=$A83)*(Rota!$AC$6:$AC$30&gt;$A83)),SUMPRODUCT((Rota!$AD$6:$AD$30=E$46)*(Rota!$AI$6:$AI$30&gt;=0)*(Rota!$AI$6:$AI$30&lt;=$A83)*(Rota!$AJ$6:$AJ$30&gt;$A83)),SUMPRODUCT((Rota!$AK$6:$AK$30=E$46)*(Rota!$AP$6:$AP$30&gt;=0)*(Rota!$AP$6:$AP$30&lt;=$A83)*(Rota!$AQ$6:$AQ$30&gt;$A83)),SUMPRODUCT((Rota!$AR$6:$AR$30=E$46)*(Rota!$AW$6:$AW$30&gt;=0)*(Rota!$AW$6:$AW$30&lt;=$A83)*(Rota!$AX$6:$AX$30&gt;$A83))))</f>
        <v/>
      </c>
      <c r="F83" s="29">
        <f>IF(F$46="","",CHOOSE(MATCH($C$45,{"Mon","Tue","Wed","Thu","Fri","Sat","Sun"},0),SUMPRODUCT((Rota!$B$6:$B$30=F$46)*(Rota!$G$6:$G$30&gt;=0)*(Rota!$G$6:$G$30&lt;=$A83)*(Rota!$H$6:$H$30&gt;$A83)),SUMPRODUCT((Rota!$I$6:$I$30=F$46)*(Rota!$N$6:$N$30&gt;=0)*(Rota!$N$6:$N$30&lt;=$A83)*(Rota!$O$6:$O$30&gt;$A83)),SUMPRODUCT((Rota!$P$6:$P$30=F$46)*(Rota!$U$6:$U$30&gt;=0)*(Rota!$U$6:$U$30&lt;=$A83)*(Rota!$V$6:$V$30&gt;$A83)),SUMPRODUCT((Rota!$W$6:$W$30=F$46)*(Rota!$AB$6:$AB$30&gt;=0)*(Rota!$AB$6:$AB$30&lt;=$A83)*(Rota!$AC$6:$AC$30&gt;$A83)),SUMPRODUCT((Rota!$AD$6:$AD$30=F$46)*(Rota!$AI$6:$AI$30&gt;=0)*(Rota!$AI$6:$AI$30&lt;=$A83)*(Rota!$AJ$6:$AJ$30&gt;$A83)),SUMPRODUCT((Rota!$AK$6:$AK$30=F$46)*(Rota!$AP$6:$AP$30&gt;=0)*(Rota!$AP$6:$AP$30&lt;=$A83)*(Rota!$AQ$6:$AQ$30&gt;$A83)),SUMPRODUCT((Rota!$AR$6:$AR$30=F$46)*(Rota!$AW$6:$AW$30&gt;=0)*(Rota!$AW$6:$AW$30&lt;=$A83)*(Rota!$AX$6:$AX$30&gt;$A83))))</f>
        <v/>
      </c>
      <c r="G83" s="29">
        <f>IF(G$46="","",CHOOSE(MATCH($C$45,{"Mon","Tue","Wed","Thu","Fri","Sat","Sun"},0),SUMPRODUCT((Rota!$B$6:$B$30=G$46)*(Rota!$G$6:$G$30&gt;=0)*(Rota!$G$6:$G$30&lt;=$A83)*(Rota!$H$6:$H$30&gt;$A83)),SUMPRODUCT((Rota!$I$6:$I$30=G$46)*(Rota!$N$6:$N$30&gt;=0)*(Rota!$N$6:$N$30&lt;=$A83)*(Rota!$O$6:$O$30&gt;$A83)),SUMPRODUCT((Rota!$P$6:$P$30=G$46)*(Rota!$U$6:$U$30&gt;=0)*(Rota!$U$6:$U$30&lt;=$A83)*(Rota!$V$6:$V$30&gt;$A83)),SUMPRODUCT((Rota!$W$6:$W$30=G$46)*(Rota!$AB$6:$AB$30&gt;=0)*(Rota!$AB$6:$AB$30&lt;=$A83)*(Rota!$AC$6:$AC$30&gt;$A83)),SUMPRODUCT((Rota!$AD$6:$AD$30=G$46)*(Rota!$AI$6:$AI$30&gt;=0)*(Rota!$AI$6:$AI$30&lt;=$A83)*(Rota!$AJ$6:$AJ$30&gt;$A83)),SUMPRODUCT((Rota!$AK$6:$AK$30=G$46)*(Rota!$AP$6:$AP$30&gt;=0)*(Rota!$AP$6:$AP$30&lt;=$A83)*(Rota!$AQ$6:$AQ$30&gt;$A83)),SUMPRODUCT((Rota!$AR$6:$AR$30=G$46)*(Rota!$AW$6:$AW$30&gt;=0)*(Rota!$AW$6:$AW$30&lt;=$A83)*(Rota!$AX$6:$AX$30&gt;$A83))))</f>
        <v/>
      </c>
      <c r="H83" s="29">
        <f>IF(H$46="","",CHOOSE(MATCH($C$45,{"Mon","Tue","Wed","Thu","Fri","Sat","Sun"},0),SUMPRODUCT((Rota!$B$6:$B$30=H$46)*(Rota!$G$6:$G$30&gt;=0)*(Rota!$G$6:$G$30&lt;=$A83)*(Rota!$H$6:$H$30&gt;$A83)),SUMPRODUCT((Rota!$I$6:$I$30=H$46)*(Rota!$N$6:$N$30&gt;=0)*(Rota!$N$6:$N$30&lt;=$A83)*(Rota!$O$6:$O$30&gt;$A83)),SUMPRODUCT((Rota!$P$6:$P$30=H$46)*(Rota!$U$6:$U$30&gt;=0)*(Rota!$U$6:$U$30&lt;=$A83)*(Rota!$V$6:$V$30&gt;$A83)),SUMPRODUCT((Rota!$W$6:$W$30=H$46)*(Rota!$AB$6:$AB$30&gt;=0)*(Rota!$AB$6:$AB$30&lt;=$A83)*(Rota!$AC$6:$AC$30&gt;$A83)),SUMPRODUCT((Rota!$AD$6:$AD$30=H$46)*(Rota!$AI$6:$AI$30&gt;=0)*(Rota!$AI$6:$AI$30&lt;=$A83)*(Rota!$AJ$6:$AJ$30&gt;$A83)),SUMPRODUCT((Rota!$AK$6:$AK$30=H$46)*(Rota!$AP$6:$AP$30&gt;=0)*(Rota!$AP$6:$AP$30&lt;=$A83)*(Rota!$AQ$6:$AQ$30&gt;$A83)),SUMPRODUCT((Rota!$AR$6:$AR$30=H$46)*(Rota!$AW$6:$AW$30&gt;=0)*(Rota!$AW$6:$AW$30&lt;=$A83)*(Rota!$AX$6:$AX$30&gt;$A83))))</f>
        <v/>
      </c>
      <c r="I83" s="29">
        <f>IF(I$46="","",CHOOSE(MATCH($C$45,{"Mon","Tue","Wed","Thu","Fri","Sat","Sun"},0),SUMPRODUCT((Rota!$B$6:$B$30=I$46)*(Rota!$G$6:$G$30&gt;=0)*(Rota!$G$6:$G$30&lt;=$A83)*(Rota!$H$6:$H$30&gt;$A83)),SUMPRODUCT((Rota!$I$6:$I$30=I$46)*(Rota!$N$6:$N$30&gt;=0)*(Rota!$N$6:$N$30&lt;=$A83)*(Rota!$O$6:$O$30&gt;$A83)),SUMPRODUCT((Rota!$P$6:$P$30=I$46)*(Rota!$U$6:$U$30&gt;=0)*(Rota!$U$6:$U$30&lt;=$A83)*(Rota!$V$6:$V$30&gt;$A83)),SUMPRODUCT((Rota!$W$6:$W$30=I$46)*(Rota!$AB$6:$AB$30&gt;=0)*(Rota!$AB$6:$AB$30&lt;=$A83)*(Rota!$AC$6:$AC$30&gt;$A83)),SUMPRODUCT((Rota!$AD$6:$AD$30=I$46)*(Rota!$AI$6:$AI$30&gt;=0)*(Rota!$AI$6:$AI$30&lt;=$A83)*(Rota!$AJ$6:$AJ$30&gt;$A83)),SUMPRODUCT((Rota!$AK$6:$AK$30=I$46)*(Rota!$AP$6:$AP$30&gt;=0)*(Rota!$AP$6:$AP$30&lt;=$A83)*(Rota!$AQ$6:$AQ$30&gt;$A83)),SUMPRODUCT((Rota!$AR$6:$AR$30=I$46)*(Rota!$AW$6:$AW$30&gt;=0)*(Rota!$AW$6:$AW$30&lt;=$A83)*(Rota!$AX$6:$AX$30&gt;$A83))))</f>
        <v/>
      </c>
      <c r="J83" s="29">
        <f>IF(J$46="","",CHOOSE(MATCH($C$45,{"Mon","Tue","Wed","Thu","Fri","Sat","Sun"},0),SUMPRODUCT((Rota!$B$6:$B$30=J$46)*(Rota!$G$6:$G$30&gt;=0)*(Rota!$G$6:$G$30&lt;=$A83)*(Rota!$H$6:$H$30&gt;$A83)),SUMPRODUCT((Rota!$I$6:$I$30=J$46)*(Rota!$N$6:$N$30&gt;=0)*(Rota!$N$6:$N$30&lt;=$A83)*(Rota!$O$6:$O$30&gt;$A83)),SUMPRODUCT((Rota!$P$6:$P$30=J$46)*(Rota!$U$6:$U$30&gt;=0)*(Rota!$U$6:$U$30&lt;=$A83)*(Rota!$V$6:$V$30&gt;$A83)),SUMPRODUCT((Rota!$W$6:$W$30=J$46)*(Rota!$AB$6:$AB$30&gt;=0)*(Rota!$AB$6:$AB$30&lt;=$A83)*(Rota!$AC$6:$AC$30&gt;$A83)),SUMPRODUCT((Rota!$AD$6:$AD$30=J$46)*(Rota!$AI$6:$AI$30&gt;=0)*(Rota!$AI$6:$AI$30&lt;=$A83)*(Rota!$AJ$6:$AJ$30&gt;$A83)),SUMPRODUCT((Rota!$AK$6:$AK$30=J$46)*(Rota!$AP$6:$AP$30&gt;=0)*(Rota!$AP$6:$AP$30&lt;=$A83)*(Rota!$AQ$6:$AQ$30&gt;$A83)),SUMPRODUCT((Rota!$AR$6:$AR$30=J$46)*(Rota!$AW$6:$AW$30&gt;=0)*(Rota!$AW$6:$AW$30&lt;=$A83)*(Rota!$AX$6:$AX$30&gt;$A83))))</f>
        <v/>
      </c>
    </row>
    <row r="85">
      <c r="A85" s="8" t="inlineStr">
        <is>
          <t>Filmgrail — filmgrail.com</t>
        </is>
      </c>
    </row>
  </sheetData>
  <conditionalFormatting sqref="C6:C42">
    <cfRule type="expression" priority="1" dxfId="1" stopIfTrue="1">
      <formula>OR(Settings!$F$20&lt;0,$A6&lt;Settings!$F$20,$A6&gt;=Settings!$G$20)</formula>
    </cfRule>
    <cfRule type="expression" priority="10" dxfId="2">
      <formula>AND(Settings!$F$20&gt;=0,$A6&gt;=Settings!$F$20,$A6&lt;Settings!$G$20,C6&lt;SUM(Settings!$B$10:$B$17))</formula>
    </cfRule>
  </conditionalFormatting>
  <conditionalFormatting sqref="D6:D42">
    <cfRule type="expression" priority="2" dxfId="1" stopIfTrue="1">
      <formula>OR(Settings!$F$21&lt;0,$A6&lt;Settings!$F$21,$A6&gt;=Settings!$G$21)</formula>
    </cfRule>
    <cfRule type="expression" priority="11" dxfId="2">
      <formula>AND(Settings!$F$21&gt;=0,$A6&gt;=Settings!$F$21,$A6&lt;Settings!$G$21,D6&lt;SUM(Settings!$B$10:$B$17))</formula>
    </cfRule>
  </conditionalFormatting>
  <conditionalFormatting sqref="E6:E42">
    <cfRule type="expression" priority="3" dxfId="1" stopIfTrue="1">
      <formula>OR(Settings!$F$22&lt;0,$A6&lt;Settings!$F$22,$A6&gt;=Settings!$G$22)</formula>
    </cfRule>
    <cfRule type="expression" priority="12" dxfId="2">
      <formula>AND(Settings!$F$22&gt;=0,$A6&gt;=Settings!$F$22,$A6&lt;Settings!$G$22,E6&lt;SUM(Settings!$B$10:$B$17))</formula>
    </cfRule>
  </conditionalFormatting>
  <conditionalFormatting sqref="F6:F42">
    <cfRule type="expression" priority="4" dxfId="1" stopIfTrue="1">
      <formula>OR(Settings!$F$23&lt;0,$A6&lt;Settings!$F$23,$A6&gt;=Settings!$G$23)</formula>
    </cfRule>
    <cfRule type="expression" priority="13" dxfId="2">
      <formula>AND(Settings!$F$23&gt;=0,$A6&gt;=Settings!$F$23,$A6&lt;Settings!$G$23,F6&lt;SUM(Settings!$B$10:$B$17))</formula>
    </cfRule>
  </conditionalFormatting>
  <conditionalFormatting sqref="G6:G42">
    <cfRule type="expression" priority="5" dxfId="1" stopIfTrue="1">
      <formula>OR(Settings!$F$24&lt;0,$A6&lt;Settings!$F$24,$A6&gt;=Settings!$G$24)</formula>
    </cfRule>
    <cfRule type="expression" priority="14" dxfId="2">
      <formula>AND(Settings!$F$24&gt;=0,$A6&gt;=Settings!$F$24,$A6&lt;Settings!$G$24,G6&lt;SUM(Settings!$B$10:$B$17))</formula>
    </cfRule>
  </conditionalFormatting>
  <conditionalFormatting sqref="H6:H42">
    <cfRule type="expression" priority="6" dxfId="1" stopIfTrue="1">
      <formula>OR(Settings!$F$25&lt;0,$A6&lt;Settings!$F$25,$A6&gt;=Settings!$G$25)</formula>
    </cfRule>
    <cfRule type="expression" priority="15" dxfId="2">
      <formula>AND(Settings!$F$25&gt;=0,$A6&gt;=Settings!$F$25,$A6&lt;Settings!$G$25,H6&lt;SUM(Settings!$B$10:$B$17))</formula>
    </cfRule>
  </conditionalFormatting>
  <conditionalFormatting sqref="I6:I42">
    <cfRule type="expression" priority="7" dxfId="1" stopIfTrue="1">
      <formula>OR(Settings!$F$26&lt;0,$A6&lt;Settings!$F$26,$A6&gt;=Settings!$G$26)</formula>
    </cfRule>
    <cfRule type="expression" priority="16" dxfId="2">
      <formula>AND(Settings!$F$26&gt;=0,$A6&gt;=Settings!$F$26,$A6&lt;Settings!$G$26,I6&lt;SUM(Settings!$B$10:$B$17))</formula>
    </cfRule>
  </conditionalFormatting>
  <conditionalFormatting sqref="C47:J83">
    <cfRule type="expression" priority="8" dxfId="1" stopIfTrue="1">
      <formula>OR(INDEX(Settings!$F$20:$F$26,MATCH($C$45,{"Mon","Tue","Wed","Thu","Fri","Sat","Sun"},0))&lt;0,$A47&lt;INDEX(Settings!$F$20:$F$26,MATCH($C$45,{"Mon","Tue","Wed","Thu","Fri","Sat","Sun"},0)),$A47&gt;=INDEX(Settings!$G$20:$G$26,MATCH($C$45,{"Mon","Tue","Wed","Thu","Fri","Sat","Sun"},0)))</formula>
    </cfRule>
    <cfRule type="expression" priority="9" dxfId="2">
      <formula>AND(C$46&lt;&gt;"",ISNUMBER(C47),C47&lt;INDEX(Settings!$B$10:$B$17,COLUMN(C47)-2))</formula>
    </cfRule>
  </conditionalFormatting>
  <dataValidations count="1">
    <dataValidation sqref="C45" showDropDown="0" showInputMessage="0" showErrorMessage="0" allowBlank="0" type="list">
      <formula1>"Mon,Tue,Wed,Thu,Fri,Sat,Sun"</formula1>
    </dataValidation>
  </dataValidations>
  <pageMargins left="0.75" right="0.75" top="1" bottom="1" header="0.5" footer="0.5"/>
  <headerFooter>
    <oddHeader/>
    <oddFooter>&amp;C&amp;8 Filmgrail — filmgrail.com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2026-11-02T20:30:44Z</dcterms:created>
  <dcterms:modified xsi:type="dcterms:W3CDTF">2026-11-02T20:30:44Z</dcterms:modified>
</cp:coreProperties>
</file>